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3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WA/"/>
    </mc:Choice>
  </mc:AlternateContent>
  <xr:revisionPtr revIDLastSave="0" documentId="13_ncr:1_{F1936701-0B43-A044-A1E1-21C0560755AE}" xr6:coauthVersionLast="47" xr6:coauthVersionMax="47" xr10:uidLastSave="{00000000-0000-0000-0000-000000000000}"/>
  <workbookProtection workbookAlgorithmName="SHA-512" workbookHashValue="B/2pIcgOW2SISchTw0IvAXlp43SCIO+PVJ9LIbzCCjA8up77QRq04eg5pEKnbv6nBy6Pz9UuAQIwjvWQp/ExIg==" workbookSaltValue="YDvHlQNfcdayu2R2cjqbvQ==" workbookSpinCount="100000" lockStructure="1"/>
  <bookViews>
    <workbookView xWindow="0" yWindow="500" windowWidth="38400" windowHeight="19540" tabRatio="500" xr2:uid="{00000000-000D-0000-FFFF-FFFF00000000}"/>
  </bookViews>
  <sheets>
    <sheet name="Notes" sheetId="3" r:id="rId1"/>
    <sheet name="WA Bills October 2022" sheetId="27" r:id="rId2"/>
    <sheet name="WA Bills April 2022" sheetId="25" r:id="rId3"/>
    <sheet name="WA Bills October 2021" sheetId="23" r:id="rId4"/>
    <sheet name="WA Bills April 2021" sheetId="20" r:id="rId5"/>
    <sheet name="WA Bills October 2020" sheetId="19" r:id="rId6"/>
    <sheet name="WA Bills April 2020" sheetId="17" r:id="rId7"/>
    <sheet name="WA Bills October 2019" sheetId="15" r:id="rId8"/>
    <sheet name="WA Bills April 2019" sheetId="13" r:id="rId9"/>
    <sheet name="WA Bills October 2018" sheetId="11" r:id="rId10"/>
    <sheet name="WA Bills April 2018" sheetId="9" r:id="rId11"/>
    <sheet name="WA Bills October 2017" sheetId="7" r:id="rId12"/>
    <sheet name="WA Bills April 2017" sheetId="5" r:id="rId13"/>
    <sheet name="WA Bills April 2016" sheetId="2" r:id="rId14"/>
    <sheet name="WA Oct 2022" sheetId="26" state="hidden" r:id="rId15"/>
    <sheet name="WA Apr 2022" sheetId="24" state="hidden" r:id="rId16"/>
    <sheet name="WA Oct 2021" sheetId="22" state="hidden" r:id="rId17"/>
    <sheet name="WA Apr 2021" sheetId="21" state="hidden" r:id="rId18"/>
    <sheet name="WA Oct 2020" sheetId="18" state="hidden" r:id="rId19"/>
    <sheet name="WA Apr 2020" sheetId="16" state="hidden" r:id="rId20"/>
    <sheet name="WA Oct 2019" sheetId="14" state="hidden" r:id="rId21"/>
    <sheet name="WA Apr 2019" sheetId="12" state="hidden" r:id="rId22"/>
    <sheet name="WA Oct 2018" sheetId="10" state="hidden" r:id="rId23"/>
    <sheet name="WA Apr 2018" sheetId="8" state="hidden" r:id="rId24"/>
    <sheet name="WA Oct 2017" sheetId="6" state="hidden" r:id="rId25"/>
    <sheet name="WA Apr 2017" sheetId="4" state="hidden" r:id="rId26"/>
    <sheet name="WA Apr 2016" sheetId="1" state="hidden" r:id="rId27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8" i="27" l="1"/>
  <c r="O18" i="27"/>
  <c r="N18" i="27"/>
  <c r="H18" i="27"/>
  <c r="G18" i="27"/>
  <c r="F18" i="27"/>
  <c r="E18" i="27"/>
  <c r="D18" i="27"/>
  <c r="C18" i="27"/>
  <c r="B18" i="27"/>
  <c r="A18" i="27"/>
  <c r="P9" i="27"/>
  <c r="Q9" i="27" s="1"/>
  <c r="O9" i="27"/>
  <c r="N9" i="27"/>
  <c r="H9" i="27"/>
  <c r="F9" i="27"/>
  <c r="E9" i="27"/>
  <c r="D9" i="27"/>
  <c r="C9" i="27"/>
  <c r="B9" i="27"/>
  <c r="A9" i="27"/>
  <c r="P8" i="27"/>
  <c r="O8" i="27"/>
  <c r="N8" i="27"/>
  <c r="Q8" i="27" s="1"/>
  <c r="H8" i="27"/>
  <c r="F8" i="27"/>
  <c r="E8" i="27"/>
  <c r="D8" i="27"/>
  <c r="C8" i="27"/>
  <c r="B8" i="27"/>
  <c r="A8" i="27"/>
  <c r="Q18" i="27"/>
  <c r="A9" i="25"/>
  <c r="X18" i="25"/>
  <c r="X9" i="25"/>
  <c r="X8" i="25"/>
  <c r="W18" i="25"/>
  <c r="W9" i="25"/>
  <c r="W8" i="25"/>
  <c r="P18" i="25"/>
  <c r="P9" i="25"/>
  <c r="P8" i="25"/>
  <c r="O18" i="25"/>
  <c r="O9" i="25"/>
  <c r="O8" i="25"/>
  <c r="N18" i="25"/>
  <c r="N9" i="25"/>
  <c r="N8" i="25"/>
  <c r="Q8" i="25" s="1"/>
  <c r="H18" i="25"/>
  <c r="H9" i="25"/>
  <c r="H8" i="25"/>
  <c r="G18" i="25"/>
  <c r="F18" i="25"/>
  <c r="F9" i="25"/>
  <c r="F8" i="25"/>
  <c r="E18" i="25"/>
  <c r="E9" i="25"/>
  <c r="E8" i="25"/>
  <c r="D18" i="25"/>
  <c r="D9" i="25"/>
  <c r="D8" i="25"/>
  <c r="C18" i="25"/>
  <c r="C9" i="25"/>
  <c r="C8" i="25"/>
  <c r="B18" i="25"/>
  <c r="B9" i="25"/>
  <c r="B8" i="25"/>
  <c r="A18" i="25"/>
  <c r="A8" i="25"/>
  <c r="Q18" i="25"/>
  <c r="Q9" i="25"/>
  <c r="X18" i="23"/>
  <c r="W18" i="23"/>
  <c r="P18" i="23"/>
  <c r="O18" i="23"/>
  <c r="N18" i="23"/>
  <c r="H18" i="23"/>
  <c r="G18" i="23"/>
  <c r="F18" i="23"/>
  <c r="I18" i="23" s="1"/>
  <c r="E18" i="23"/>
  <c r="D18" i="23"/>
  <c r="C18" i="23"/>
  <c r="B18" i="23"/>
  <c r="A18" i="23"/>
  <c r="X9" i="23"/>
  <c r="W9" i="23"/>
  <c r="P9" i="23"/>
  <c r="O9" i="23"/>
  <c r="N9" i="23"/>
  <c r="H9" i="23"/>
  <c r="F9" i="23"/>
  <c r="E9" i="23"/>
  <c r="D9" i="23"/>
  <c r="C9" i="23"/>
  <c r="I9" i="23" s="1"/>
  <c r="B9" i="23"/>
  <c r="A9" i="23"/>
  <c r="X8" i="23"/>
  <c r="W8" i="23"/>
  <c r="P8" i="23"/>
  <c r="O8" i="23"/>
  <c r="N8" i="23"/>
  <c r="Q8" i="23" s="1"/>
  <c r="H8" i="23"/>
  <c r="F8" i="23"/>
  <c r="I8" i="23" s="1"/>
  <c r="E8" i="23"/>
  <c r="D8" i="23"/>
  <c r="C8" i="23"/>
  <c r="B8" i="23"/>
  <c r="A8" i="23"/>
  <c r="Q18" i="23"/>
  <c r="Q9" i="23"/>
  <c r="X18" i="20"/>
  <c r="W18" i="20"/>
  <c r="P18" i="20"/>
  <c r="O18" i="20"/>
  <c r="Q18" i="20" s="1"/>
  <c r="N18" i="20"/>
  <c r="H18" i="20"/>
  <c r="G18" i="20"/>
  <c r="F18" i="20"/>
  <c r="I18" i="20" s="1"/>
  <c r="E18" i="20"/>
  <c r="D18" i="20"/>
  <c r="C18" i="20"/>
  <c r="B18" i="20"/>
  <c r="A18" i="20"/>
  <c r="X9" i="20"/>
  <c r="W9" i="20"/>
  <c r="P9" i="20"/>
  <c r="O9" i="20"/>
  <c r="N9" i="20"/>
  <c r="H9" i="20"/>
  <c r="F9" i="20"/>
  <c r="E9" i="20"/>
  <c r="D9" i="20"/>
  <c r="C9" i="20"/>
  <c r="I9" i="20" s="1"/>
  <c r="B9" i="20"/>
  <c r="A9" i="20"/>
  <c r="X8" i="20"/>
  <c r="W8" i="20"/>
  <c r="P8" i="20"/>
  <c r="Q8" i="20" s="1"/>
  <c r="O8" i="20"/>
  <c r="N8" i="20"/>
  <c r="H8" i="20"/>
  <c r="F8" i="20"/>
  <c r="I8" i="20" s="1"/>
  <c r="E8" i="20"/>
  <c r="D8" i="20"/>
  <c r="C8" i="20"/>
  <c r="B8" i="20"/>
  <c r="A8" i="20"/>
  <c r="Q9" i="20"/>
  <c r="X18" i="19"/>
  <c r="W18" i="19"/>
  <c r="P18" i="19"/>
  <c r="O18" i="19"/>
  <c r="N18" i="19"/>
  <c r="H18" i="19"/>
  <c r="G18" i="19"/>
  <c r="F18" i="19"/>
  <c r="E18" i="19"/>
  <c r="D18" i="19"/>
  <c r="C18" i="19"/>
  <c r="B18" i="19"/>
  <c r="A18" i="19"/>
  <c r="X9" i="19"/>
  <c r="W9" i="19"/>
  <c r="P9" i="19"/>
  <c r="Q9" i="19" s="1"/>
  <c r="O9" i="19"/>
  <c r="N9" i="19"/>
  <c r="H9" i="19"/>
  <c r="F9" i="19"/>
  <c r="E9" i="19"/>
  <c r="D9" i="19"/>
  <c r="C9" i="19"/>
  <c r="B9" i="19"/>
  <c r="A9" i="19"/>
  <c r="X8" i="19"/>
  <c r="W8" i="19"/>
  <c r="P8" i="19"/>
  <c r="O8" i="19"/>
  <c r="N8" i="19"/>
  <c r="H8" i="19"/>
  <c r="F8" i="19"/>
  <c r="E8" i="19"/>
  <c r="D8" i="19"/>
  <c r="C8" i="19"/>
  <c r="B8" i="19"/>
  <c r="A8" i="19"/>
  <c r="I8" i="27" l="1"/>
  <c r="I18" i="27"/>
  <c r="K18" i="27" s="1"/>
  <c r="L18" i="27" s="1"/>
  <c r="I9" i="27"/>
  <c r="K9" i="27"/>
  <c r="L9" i="27" s="1"/>
  <c r="J9" i="27"/>
  <c r="S18" i="27"/>
  <c r="U18" i="27" s="1"/>
  <c r="S9" i="27"/>
  <c r="U9" i="27" s="1"/>
  <c r="K8" i="27"/>
  <c r="L8" i="27" s="1"/>
  <c r="J8" i="27"/>
  <c r="J18" i="27"/>
  <c r="I18" i="25"/>
  <c r="K18" i="25" s="1"/>
  <c r="L18" i="25" s="1"/>
  <c r="I8" i="25"/>
  <c r="I9" i="25"/>
  <c r="K9" i="25"/>
  <c r="L9" i="25" s="1"/>
  <c r="J9" i="25"/>
  <c r="K8" i="25"/>
  <c r="L8" i="25" s="1"/>
  <c r="J8" i="25"/>
  <c r="S18" i="25"/>
  <c r="U18" i="25" s="1"/>
  <c r="S9" i="25"/>
  <c r="U9" i="25" s="1"/>
  <c r="J18" i="25"/>
  <c r="K18" i="23"/>
  <c r="L18" i="23" s="1"/>
  <c r="J18" i="23"/>
  <c r="K9" i="23"/>
  <c r="L9" i="23" s="1"/>
  <c r="J9" i="23"/>
  <c r="S18" i="23"/>
  <c r="U18" i="23" s="1"/>
  <c r="S9" i="23"/>
  <c r="U9" i="23" s="1"/>
  <c r="J8" i="23"/>
  <c r="K8" i="23"/>
  <c r="L8" i="23" s="1"/>
  <c r="S18" i="20"/>
  <c r="U18" i="20" s="1"/>
  <c r="J8" i="20"/>
  <c r="K8" i="20"/>
  <c r="L8" i="20" s="1"/>
  <c r="J18" i="20"/>
  <c r="K18" i="20"/>
  <c r="L18" i="20" s="1"/>
  <c r="K9" i="20"/>
  <c r="L9" i="20" s="1"/>
  <c r="J9" i="20"/>
  <c r="S8" i="20"/>
  <c r="U8" i="20" s="1"/>
  <c r="Q18" i="19"/>
  <c r="I9" i="19"/>
  <c r="J9" i="19" s="1"/>
  <c r="I8" i="19"/>
  <c r="J8" i="19" s="1"/>
  <c r="Q8" i="19"/>
  <c r="I18" i="19"/>
  <c r="J18" i="19" s="1"/>
  <c r="K9" i="19"/>
  <c r="L9" i="19" s="1"/>
  <c r="X18" i="17"/>
  <c r="W18" i="17"/>
  <c r="P18" i="17"/>
  <c r="O18" i="17"/>
  <c r="N18" i="17"/>
  <c r="H18" i="17"/>
  <c r="G18" i="17"/>
  <c r="F18" i="17"/>
  <c r="E18" i="17"/>
  <c r="D18" i="17"/>
  <c r="C18" i="17"/>
  <c r="B18" i="17"/>
  <c r="A18" i="17"/>
  <c r="X9" i="17"/>
  <c r="W9" i="17"/>
  <c r="P9" i="17"/>
  <c r="O9" i="17"/>
  <c r="N9" i="17"/>
  <c r="H9" i="17"/>
  <c r="F9" i="17"/>
  <c r="E9" i="17"/>
  <c r="D9" i="17"/>
  <c r="C9" i="17"/>
  <c r="B9" i="17"/>
  <c r="A9" i="17"/>
  <c r="X8" i="17"/>
  <c r="W8" i="17"/>
  <c r="P8" i="17"/>
  <c r="O8" i="17"/>
  <c r="N8" i="17"/>
  <c r="H8" i="17"/>
  <c r="F8" i="17"/>
  <c r="E8" i="17"/>
  <c r="D8" i="17"/>
  <c r="C8" i="17"/>
  <c r="B8" i="17"/>
  <c r="A8" i="17"/>
  <c r="T9" i="27" l="1"/>
  <c r="V9" i="27" s="1"/>
  <c r="T18" i="27"/>
  <c r="V18" i="27" s="1"/>
  <c r="S8" i="27"/>
  <c r="T18" i="25"/>
  <c r="V18" i="25" s="1"/>
  <c r="S8" i="25"/>
  <c r="T9" i="25"/>
  <c r="V9" i="25" s="1"/>
  <c r="T18" i="23"/>
  <c r="V18" i="23" s="1"/>
  <c r="T9" i="23"/>
  <c r="V9" i="23" s="1"/>
  <c r="S8" i="23"/>
  <c r="T8" i="20"/>
  <c r="V8" i="20" s="1"/>
  <c r="S9" i="20"/>
  <c r="T18" i="20"/>
  <c r="V18" i="20" s="1"/>
  <c r="K18" i="19"/>
  <c r="L18" i="19" s="1"/>
  <c r="S9" i="19"/>
  <c r="U9" i="19" s="1"/>
  <c r="K8" i="19"/>
  <c r="S18" i="19"/>
  <c r="I18" i="17"/>
  <c r="Q18" i="17"/>
  <c r="Q8" i="17"/>
  <c r="I9" i="17"/>
  <c r="K9" i="17" s="1"/>
  <c r="L9" i="17" s="1"/>
  <c r="Q9" i="17"/>
  <c r="I8" i="17"/>
  <c r="K8" i="17" s="1"/>
  <c r="J18" i="17"/>
  <c r="K18" i="17"/>
  <c r="L18" i="17" s="1"/>
  <c r="S9" i="17"/>
  <c r="U9" i="17" s="1"/>
  <c r="S18" i="13"/>
  <c r="T18" i="13" s="1"/>
  <c r="S9" i="13"/>
  <c r="T9" i="13" s="1"/>
  <c r="S8" i="13"/>
  <c r="T8" i="13" s="1"/>
  <c r="L18" i="13"/>
  <c r="L9" i="13"/>
  <c r="L8" i="13"/>
  <c r="S18" i="15"/>
  <c r="T18" i="15" s="1"/>
  <c r="S9" i="15"/>
  <c r="T9" i="15" s="1"/>
  <c r="S8" i="15"/>
  <c r="T8" i="15" s="1"/>
  <c r="L18" i="15"/>
  <c r="K18" i="15"/>
  <c r="J18" i="15"/>
  <c r="L9" i="15"/>
  <c r="L8" i="15"/>
  <c r="U8" i="27" l="1"/>
  <c r="T8" i="27"/>
  <c r="V8" i="27" s="1"/>
  <c r="U8" i="25"/>
  <c r="T8" i="25"/>
  <c r="V8" i="25" s="1"/>
  <c r="U8" i="23"/>
  <c r="T8" i="23"/>
  <c r="V8" i="23" s="1"/>
  <c r="U9" i="20"/>
  <c r="T9" i="20"/>
  <c r="V9" i="20" s="1"/>
  <c r="T9" i="19"/>
  <c r="V9" i="19" s="1"/>
  <c r="L8" i="19"/>
  <c r="S8" i="19"/>
  <c r="U18" i="19"/>
  <c r="T18" i="19"/>
  <c r="V18" i="19" s="1"/>
  <c r="J9" i="17"/>
  <c r="L8" i="17"/>
  <c r="S8" i="17"/>
  <c r="J8" i="17"/>
  <c r="S18" i="17"/>
  <c r="U18" i="17" s="1"/>
  <c r="T9" i="17"/>
  <c r="V9" i="17" s="1"/>
  <c r="T18" i="17"/>
  <c r="V18" i="17" s="1"/>
  <c r="G18" i="13"/>
  <c r="H9" i="13"/>
  <c r="H8" i="13"/>
  <c r="F18" i="13"/>
  <c r="F9" i="13"/>
  <c r="F8" i="13"/>
  <c r="E18" i="13"/>
  <c r="E9" i="13"/>
  <c r="E8" i="13"/>
  <c r="D18" i="13"/>
  <c r="D9" i="13"/>
  <c r="D8" i="13"/>
  <c r="C18" i="13"/>
  <c r="C9" i="13"/>
  <c r="C8" i="13"/>
  <c r="G18" i="15"/>
  <c r="F18" i="15"/>
  <c r="E18" i="15"/>
  <c r="D18" i="15"/>
  <c r="C18" i="15"/>
  <c r="H9" i="15"/>
  <c r="H8" i="15"/>
  <c r="F9" i="15"/>
  <c r="F8" i="15"/>
  <c r="E9" i="15"/>
  <c r="E8" i="15"/>
  <c r="D9" i="15"/>
  <c r="D8" i="15"/>
  <c r="C9" i="15"/>
  <c r="C8" i="15"/>
  <c r="U8" i="19" l="1"/>
  <c r="T8" i="19"/>
  <c r="V8" i="19" s="1"/>
  <c r="U8" i="17"/>
  <c r="T8" i="17"/>
  <c r="V8" i="17" s="1"/>
  <c r="X18" i="15"/>
  <c r="W18" i="15"/>
  <c r="P18" i="15"/>
  <c r="O18" i="15"/>
  <c r="N18" i="15"/>
  <c r="Q18" i="15" s="1"/>
  <c r="H18" i="15"/>
  <c r="B18" i="15"/>
  <c r="A18" i="15"/>
  <c r="X9" i="15"/>
  <c r="W9" i="15"/>
  <c r="P9" i="15"/>
  <c r="O9" i="15"/>
  <c r="N9" i="15"/>
  <c r="Q9" i="15" s="1"/>
  <c r="B9" i="15"/>
  <c r="A9" i="15"/>
  <c r="X8" i="15"/>
  <c r="W8" i="15"/>
  <c r="P8" i="15"/>
  <c r="O8" i="15"/>
  <c r="N8" i="15"/>
  <c r="B8" i="15"/>
  <c r="A8" i="15"/>
  <c r="X18" i="13"/>
  <c r="W18" i="13"/>
  <c r="P18" i="13"/>
  <c r="O18" i="13"/>
  <c r="N18" i="13"/>
  <c r="Q18" i="13" s="1"/>
  <c r="H18" i="13"/>
  <c r="B18" i="13"/>
  <c r="A18" i="13"/>
  <c r="X9" i="13"/>
  <c r="W9" i="13"/>
  <c r="P9" i="13"/>
  <c r="O9" i="13"/>
  <c r="N9" i="13"/>
  <c r="Q9" i="13" s="1"/>
  <c r="B9" i="13"/>
  <c r="A9" i="13"/>
  <c r="X8" i="13"/>
  <c r="W8" i="13"/>
  <c r="P8" i="13"/>
  <c r="O8" i="13"/>
  <c r="N8" i="13"/>
  <c r="B8" i="13"/>
  <c r="A8" i="13"/>
  <c r="T18" i="11"/>
  <c r="S18" i="11"/>
  <c r="N18" i="11"/>
  <c r="M18" i="11"/>
  <c r="L18" i="11"/>
  <c r="H18" i="11"/>
  <c r="D18" i="11"/>
  <c r="I18" i="11" s="1"/>
  <c r="J18" i="11" s="1"/>
  <c r="O18" i="11" s="1"/>
  <c r="C18" i="11"/>
  <c r="B18" i="11"/>
  <c r="A18" i="11"/>
  <c r="T9" i="11"/>
  <c r="S9" i="11"/>
  <c r="N9" i="11"/>
  <c r="M9" i="11"/>
  <c r="L9" i="11"/>
  <c r="H9" i="11"/>
  <c r="I9" i="11" s="1"/>
  <c r="J9" i="11" s="1"/>
  <c r="O9" i="11" s="1"/>
  <c r="D9" i="11"/>
  <c r="C9" i="11"/>
  <c r="B9" i="11"/>
  <c r="A9" i="11"/>
  <c r="T8" i="11"/>
  <c r="S8" i="11"/>
  <c r="N8" i="11"/>
  <c r="M8" i="11"/>
  <c r="L8" i="11"/>
  <c r="H8" i="11"/>
  <c r="D8" i="11"/>
  <c r="C8" i="11"/>
  <c r="I8" i="11" s="1"/>
  <c r="J8" i="11" s="1"/>
  <c r="O8" i="11" s="1"/>
  <c r="B8" i="11"/>
  <c r="A8" i="11"/>
  <c r="T18" i="9"/>
  <c r="S18" i="9"/>
  <c r="N18" i="9"/>
  <c r="M18" i="9"/>
  <c r="L18" i="9"/>
  <c r="H18" i="9"/>
  <c r="D18" i="9"/>
  <c r="C18" i="9"/>
  <c r="I18" i="9" s="1"/>
  <c r="J18" i="9" s="1"/>
  <c r="O18" i="9" s="1"/>
  <c r="B18" i="9"/>
  <c r="A18" i="9"/>
  <c r="T9" i="9"/>
  <c r="S9" i="9"/>
  <c r="N9" i="9"/>
  <c r="M9" i="9"/>
  <c r="L9" i="9"/>
  <c r="H9" i="9"/>
  <c r="D9" i="9"/>
  <c r="I9" i="9" s="1"/>
  <c r="J9" i="9" s="1"/>
  <c r="O9" i="9" s="1"/>
  <c r="C9" i="9"/>
  <c r="B9" i="9"/>
  <c r="A9" i="9"/>
  <c r="T8" i="9"/>
  <c r="S8" i="9"/>
  <c r="N8" i="9"/>
  <c r="M8" i="9"/>
  <c r="L8" i="9"/>
  <c r="H8" i="9"/>
  <c r="D8" i="9"/>
  <c r="C8" i="9"/>
  <c r="I8" i="9" s="1"/>
  <c r="J8" i="9" s="1"/>
  <c r="O8" i="9" s="1"/>
  <c r="B8" i="9"/>
  <c r="A8" i="9"/>
  <c r="T18" i="7"/>
  <c r="S18" i="7"/>
  <c r="N18" i="7"/>
  <c r="M18" i="7"/>
  <c r="L18" i="7"/>
  <c r="H18" i="7"/>
  <c r="D18" i="7"/>
  <c r="C18" i="7"/>
  <c r="I18" i="7" s="1"/>
  <c r="J18" i="7" s="1"/>
  <c r="O18" i="7" s="1"/>
  <c r="B18" i="7"/>
  <c r="A18" i="7"/>
  <c r="T9" i="7"/>
  <c r="S9" i="7"/>
  <c r="N9" i="7"/>
  <c r="M9" i="7"/>
  <c r="L9" i="7"/>
  <c r="H9" i="7"/>
  <c r="D9" i="7"/>
  <c r="C9" i="7"/>
  <c r="I9" i="7" s="1"/>
  <c r="J9" i="7" s="1"/>
  <c r="O9" i="7" s="1"/>
  <c r="B9" i="7"/>
  <c r="A9" i="7"/>
  <c r="T8" i="7"/>
  <c r="S8" i="7"/>
  <c r="N8" i="7"/>
  <c r="M8" i="7"/>
  <c r="L8" i="7"/>
  <c r="H8" i="7"/>
  <c r="D8" i="7"/>
  <c r="C8" i="7"/>
  <c r="I8" i="7" s="1"/>
  <c r="J8" i="7" s="1"/>
  <c r="O8" i="7" s="1"/>
  <c r="B8" i="7"/>
  <c r="A8" i="7"/>
  <c r="C18" i="2"/>
  <c r="I18" i="2" s="1"/>
  <c r="J18" i="2" s="1"/>
  <c r="O18" i="2" s="1"/>
  <c r="D18" i="2"/>
  <c r="H18" i="2"/>
  <c r="D9" i="2"/>
  <c r="H9" i="2"/>
  <c r="C9" i="2"/>
  <c r="I9" i="2" s="1"/>
  <c r="J9" i="2" s="1"/>
  <c r="O9" i="2" s="1"/>
  <c r="L9" i="2"/>
  <c r="M9" i="2"/>
  <c r="D8" i="2"/>
  <c r="H8" i="2"/>
  <c r="C8" i="2"/>
  <c r="I8" i="2" s="1"/>
  <c r="J8" i="2" s="1"/>
  <c r="O8" i="2" s="1"/>
  <c r="T18" i="2"/>
  <c r="S18" i="2"/>
  <c r="M18" i="2"/>
  <c r="N18" i="2"/>
  <c r="L18" i="2"/>
  <c r="B18" i="2"/>
  <c r="A18" i="2"/>
  <c r="S9" i="2"/>
  <c r="T9" i="2"/>
  <c r="T8" i="2"/>
  <c r="S8" i="2"/>
  <c r="N9" i="2"/>
  <c r="N8" i="2"/>
  <c r="M8" i="2"/>
  <c r="L8" i="2"/>
  <c r="B9" i="2"/>
  <c r="B8" i="2"/>
  <c r="A9" i="2"/>
  <c r="A8" i="2"/>
  <c r="T18" i="5"/>
  <c r="S18" i="5"/>
  <c r="N18" i="5"/>
  <c r="M18" i="5"/>
  <c r="L18" i="5"/>
  <c r="H18" i="5"/>
  <c r="D18" i="5"/>
  <c r="C18" i="5"/>
  <c r="I18" i="5" s="1"/>
  <c r="J18" i="5" s="1"/>
  <c r="O18" i="5" s="1"/>
  <c r="B18" i="5"/>
  <c r="A18" i="5"/>
  <c r="T9" i="5"/>
  <c r="S9" i="5"/>
  <c r="N9" i="5"/>
  <c r="M9" i="5"/>
  <c r="L9" i="5"/>
  <c r="H9" i="5"/>
  <c r="C9" i="5"/>
  <c r="I9" i="5" s="1"/>
  <c r="J9" i="5" s="1"/>
  <c r="O9" i="5" s="1"/>
  <c r="D9" i="5"/>
  <c r="B9" i="5"/>
  <c r="A9" i="5"/>
  <c r="T8" i="5"/>
  <c r="S8" i="5"/>
  <c r="N8" i="5"/>
  <c r="M8" i="5"/>
  <c r="L8" i="5"/>
  <c r="H8" i="5"/>
  <c r="D8" i="5"/>
  <c r="C8" i="5"/>
  <c r="I8" i="5" s="1"/>
  <c r="J8" i="5" s="1"/>
  <c r="O8" i="5" s="1"/>
  <c r="B8" i="5"/>
  <c r="A8" i="5"/>
  <c r="Q8" i="13" l="1"/>
  <c r="Q8" i="15"/>
  <c r="I8" i="13"/>
  <c r="I9" i="13"/>
  <c r="I18" i="13"/>
  <c r="Q9" i="7"/>
  <c r="P9" i="7"/>
  <c r="R9" i="7" s="1"/>
  <c r="P8" i="9"/>
  <c r="R8" i="9" s="1"/>
  <c r="Q8" i="9"/>
  <c r="P18" i="9"/>
  <c r="R18" i="9" s="1"/>
  <c r="Q18" i="9"/>
  <c r="P9" i="5"/>
  <c r="R9" i="5" s="1"/>
  <c r="Q9" i="5"/>
  <c r="Q8" i="2"/>
  <c r="P8" i="2"/>
  <c r="R8" i="2" s="1"/>
  <c r="Q18" i="5"/>
  <c r="P18" i="5"/>
  <c r="R18" i="5" s="1"/>
  <c r="Q9" i="2"/>
  <c r="P9" i="2"/>
  <c r="R9" i="2" s="1"/>
  <c r="P8" i="7"/>
  <c r="R8" i="7" s="1"/>
  <c r="Q8" i="7"/>
  <c r="Q18" i="7"/>
  <c r="P18" i="7"/>
  <c r="R18" i="7" s="1"/>
  <c r="Q8" i="11"/>
  <c r="P8" i="11"/>
  <c r="R8" i="11" s="1"/>
  <c r="Q9" i="11"/>
  <c r="P9" i="11"/>
  <c r="R9" i="11" s="1"/>
  <c r="P8" i="5"/>
  <c r="R8" i="5" s="1"/>
  <c r="Q8" i="5"/>
  <c r="Q18" i="2"/>
  <c r="P18" i="2"/>
  <c r="R18" i="2" s="1"/>
  <c r="P9" i="9"/>
  <c r="R9" i="9" s="1"/>
  <c r="Q9" i="9"/>
  <c r="Q18" i="11"/>
  <c r="P18" i="11"/>
  <c r="R18" i="11" s="1"/>
  <c r="I8" i="15"/>
  <c r="I18" i="15"/>
  <c r="I9" i="15"/>
  <c r="K18" i="13" l="1"/>
  <c r="J18" i="13"/>
  <c r="K9" i="13"/>
  <c r="J9" i="13"/>
  <c r="K8" i="13"/>
  <c r="J8" i="13"/>
  <c r="K9" i="15"/>
  <c r="J9" i="15"/>
  <c r="K8" i="15"/>
  <c r="J8" i="15"/>
  <c r="U8" i="13" l="1"/>
  <c r="V8" i="13"/>
  <c r="U18" i="13"/>
  <c r="V18" i="13"/>
  <c r="U9" i="13"/>
  <c r="V9" i="13"/>
  <c r="U8" i="15"/>
  <c r="V8" i="15"/>
  <c r="U9" i="15"/>
  <c r="V9" i="15"/>
  <c r="U18" i="15"/>
  <c r="V18" i="15"/>
</calcChain>
</file>

<file path=xl/sharedStrings.xml><?xml version="1.0" encoding="utf-8"?>
<sst xmlns="http://schemas.openxmlformats.org/spreadsheetml/2006/main" count="2278" uniqueCount="289">
  <si>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</si>
  <si>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</si>
  <si>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</si>
  <si>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</si>
  <si>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</si>
  <si>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</si>
  <si>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</si>
  <si>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</si>
  <si>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</si>
  <si>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</si>
  <si>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 xml:space="preserve">Two rate </t>
    <phoneticPr fontId="3" type="noConversion"/>
  </si>
  <si>
    <t>WESTERN AUSTRALIA, HORIZON AND WESTERN POWER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</si>
  <si>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</si>
  <si>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</si>
  <si>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</si>
  <si>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</si>
  <si>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Source: www.westernpower.com.au</t>
  </si>
  <si>
    <t>Source: www.horizonpower.com.au</t>
  </si>
  <si>
    <t>WA Networks:</t>
  </si>
  <si>
    <t>Western Power</t>
  </si>
  <si>
    <t>Tab colors:</t>
  </si>
  <si>
    <t>April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</si>
  <si>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</si>
  <si>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</si>
  <si>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</si>
  <si>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Service fee ($ per month)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</si>
  <si>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</si>
  <si>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</si>
  <si>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</si>
  <si>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</si>
  <si>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</si>
  <si>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Comments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</si>
  <si>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</si>
  <si>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</si>
  <si>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</si>
  <si>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</si>
  <si>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</si>
  <si>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</si>
  <si>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</si>
  <si>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</si>
  <si>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</si>
  <si>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</si>
  <si>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</si>
  <si>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</si>
  <si>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</si>
  <si>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</si>
  <si>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</si>
  <si>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</si>
  <si>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</si>
  <si>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*As SME electricity offers currently depend on the type of metering installed at the premises,</t>
    <phoneticPr fontId="3" type="noConversion"/>
  </si>
  <si>
    <t>this analysis include the two most common electricity offers based on meter type:</t>
    <phoneticPr fontId="3" type="noConversion"/>
  </si>
  <si>
    <t xml:space="preserve">1) Single rate (also known as flat rate). </t>
    <phoneticPr fontId="3" type="noConversion"/>
  </si>
  <si>
    <t xml:space="preserve">2) Two Rate (also known time of use).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</si>
  <si>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</si>
  <si>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</si>
  <si>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>WA Workbook 1 - Electricity offers</t>
    <phoneticPr fontId="3" type="noConversion"/>
  </si>
  <si>
    <t xml:space="preserve">changes to SME energy offers in Western Australia.  </t>
    <phoneticPr fontId="3" type="noConversion"/>
  </si>
  <si>
    <t>Horizon Power</t>
    <phoneticPr fontId="3" type="noConversion"/>
  </si>
  <si>
    <t>Synergy</t>
    <phoneticPr fontId="3" type="noConversion"/>
  </si>
  <si>
    <t xml:space="preserve">workbook, it is suitable for use only as a research and advocacy tool. We do not accept any legal responsibility for errors or inaccuracies. </t>
  </si>
  <si>
    <t>Annual bill incl conditional discounts (incl GST)</t>
    <phoneticPr fontId="3" type="noConversion"/>
  </si>
  <si>
    <t xml:space="preserve">Small Business Electricity Offers </t>
    <phoneticPr fontId="3" type="noConversion"/>
  </si>
  <si>
    <t>Guaranteed discount off bill (%)</t>
    <phoneticPr fontId="3" type="noConversion"/>
  </si>
  <si>
    <t>Cont' off peak 1st step (kWh)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</si>
  <si>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</si>
  <si>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</si>
  <si>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</si>
  <si>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</si>
  <si>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</si>
  <si>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</si>
  <si>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</si>
  <si>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solar (net/gross)</t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</si>
  <si>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</si>
  <si>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</si>
  <si>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</si>
  <si>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</si>
  <si>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Supply (c/day)</t>
  </si>
  <si>
    <t>block type</t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</si>
  <si>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</si>
  <si>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</si>
  <si>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</si>
  <si>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Retailer</t>
    <phoneticPr fontId="3" type="noConversion"/>
  </si>
  <si>
    <t>Offer</t>
    <phoneticPr fontId="3" type="noConversion"/>
  </si>
  <si>
    <t>Supply charge</t>
    <phoneticPr fontId="3" type="noConversion"/>
  </si>
  <si>
    <t>1st block</t>
    <phoneticPr fontId="3" type="noConversion"/>
  </si>
  <si>
    <t>3rd block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</si>
  <si>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</si>
  <si>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</si>
  <si>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</si>
  <si>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</si>
  <si>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</si>
  <si>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</si>
  <si>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</si>
  <si>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Cont' off peak 2nd rate</t>
    <phoneticPr fontId="3" type="noConversion"/>
  </si>
  <si>
    <t>Shoulder (c/kWh)</t>
    <phoneticPr fontId="3" type="noConversion"/>
  </si>
  <si>
    <t>WA</t>
    <phoneticPr fontId="3" type="noConversion"/>
  </si>
  <si>
    <t>Horizon Power</t>
    <phoneticPr fontId="3" type="noConversion"/>
  </si>
  <si>
    <t>Single</t>
    <phoneticPr fontId="3" type="noConversion"/>
  </si>
  <si>
    <t>y</t>
    <phoneticPr fontId="3" type="noConversion"/>
  </si>
  <si>
    <t>DD discount off bill (%)</t>
    <phoneticPr fontId="3" type="noConversion"/>
  </si>
  <si>
    <t>DD discount off usage (%)</t>
    <phoneticPr fontId="3" type="noConversion"/>
  </si>
  <si>
    <t>POT discount off bill (%)</t>
    <phoneticPr fontId="3" type="noConversion"/>
  </si>
  <si>
    <t>POT discount off bill (%)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</si>
  <si>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</si>
  <si>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</si>
  <si>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</si>
  <si>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</si>
  <si>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Purpose of SME Tariff-Tracking project:project</t>
    <phoneticPr fontId="3" type="noConversion"/>
  </si>
  <si>
    <t>Peak balance</t>
    <phoneticPr fontId="3" type="noConversion"/>
  </si>
  <si>
    <t>Off-Peak</t>
    <phoneticPr fontId="3" type="noConversion"/>
  </si>
  <si>
    <t>Annual bill (excl GST)</t>
    <phoneticPr fontId="3" type="noConversion"/>
  </si>
  <si>
    <t>n</t>
    <phoneticPr fontId="3" type="noConversion"/>
  </si>
  <si>
    <t>quarter</t>
    <phoneticPr fontId="3" type="noConversion"/>
  </si>
  <si>
    <t>Horizon-Single</t>
    <phoneticPr fontId="3" type="noConversion"/>
  </si>
  <si>
    <t>Guaranteed discount off usage (%)</t>
    <phoneticPr fontId="3" type="noConversion"/>
  </si>
  <si>
    <t>Cont' off peak</t>
    <phoneticPr fontId="3" type="noConversion"/>
  </si>
  <si>
    <t>Solar/FIT rate varies between towns. See http://horizonpower.com.au/news-events/news/buyback-changes-1-july-questions-and-answers/</t>
    <phoneticPr fontId="3" type="noConversion"/>
  </si>
  <si>
    <t>WA</t>
    <phoneticPr fontId="3" type="noConversion"/>
  </si>
  <si>
    <t>Western Power</t>
    <phoneticPr fontId="3" type="noConversion"/>
  </si>
  <si>
    <t>Single</t>
    <phoneticPr fontId="3" type="noConversion"/>
  </si>
  <si>
    <t>quarter</t>
    <phoneticPr fontId="3" type="noConversion"/>
  </si>
  <si>
    <t>SWIS-Single</t>
    <phoneticPr fontId="3" type="noConversion"/>
  </si>
  <si>
    <t>net</t>
    <phoneticPr fontId="3" type="noConversion"/>
  </si>
  <si>
    <t>o</t>
    <phoneticPr fontId="3" type="noConversion"/>
  </si>
  <si>
    <t>Two Rate</t>
    <phoneticPr fontId="3" type="noConversion"/>
  </si>
  <si>
    <t>SWIS-Two rate</t>
    <phoneticPr fontId="3" type="noConversion"/>
  </si>
  <si>
    <t>ID</t>
  </si>
  <si>
    <t>Solar meter fee (c/day)</t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</si>
  <si>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</si>
  <si>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</si>
  <si>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</si>
  <si>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</si>
  <si>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</si>
  <si>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</si>
  <si>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 xml:space="preserve">Horizon Power - Regulated </t>
    <phoneticPr fontId="3" type="noConversion"/>
  </si>
  <si>
    <t>Synergy - Regulated</t>
    <phoneticPr fontId="3" type="noConversion"/>
  </si>
  <si>
    <t>Network</t>
    <phoneticPr fontId="3" type="noConversion"/>
  </si>
  <si>
    <t>Retailer/Name</t>
    <phoneticPr fontId="3" type="noConversion"/>
  </si>
  <si>
    <t>Other Direct Debit Incentive (y/n)</t>
    <phoneticPr fontId="3" type="noConversion"/>
  </si>
  <si>
    <t>POT discount off usage (%)</t>
    <phoneticPr fontId="3" type="noConversion"/>
  </si>
  <si>
    <t>WA Retailers: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</si>
  <si>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</si>
  <si>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</si>
  <si>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Limited benefit period? (months)</t>
    <phoneticPr fontId="3" type="noConversion"/>
  </si>
  <si>
    <t>Dual fuel condition? (y/n)</t>
    <phoneticPr fontId="3" type="noConversion"/>
  </si>
  <si>
    <t>Timestamp</t>
    <phoneticPr fontId="3" type="noConversion"/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</si>
  <si>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</si>
  <si>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</si>
  <si>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</si>
  <si>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</si>
  <si>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</si>
  <si>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</si>
  <si>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</si>
  <si>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</si>
  <si>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</si>
  <si>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</si>
  <si>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</si>
  <si>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</si>
  <si>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</si>
  <si>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</si>
  <si>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</si>
  <si>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</si>
  <si>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</si>
  <si>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</si>
  <si>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</si>
  <si>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Annual bill incl guaranteed discounts (incl GST)</t>
    <phoneticPr fontId="3" type="noConversion"/>
  </si>
  <si>
    <t>October</t>
  </si>
  <si>
    <t>WA</t>
    <phoneticPr fontId="9" type="noConversion"/>
  </si>
  <si>
    <t>Horizon Power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</si>
  <si>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</si>
  <si>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</si>
  <si>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</si>
  <si>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 xml:space="preserve">Regulated </t>
    <phoneticPr fontId="9" type="noConversion"/>
  </si>
  <si>
    <t>quarter</t>
    <phoneticPr fontId="9" type="noConversion"/>
  </si>
  <si>
    <t>Horizon-Single</t>
    <phoneticPr fontId="9" type="noConversion"/>
  </si>
  <si>
    <t>n</t>
    <phoneticPr fontId="9" type="noConversion"/>
  </si>
  <si>
    <t>Solar/FIT rate varies between towns. See http://horizonpower.com.au/news-events/news/buyback-changes-1-july-questions-and-answers/</t>
    <phoneticPr fontId="9" type="noConversion"/>
  </si>
  <si>
    <t>Western Power</t>
    <phoneticPr fontId="9" type="noConversion"/>
  </si>
  <si>
    <t>y</t>
    <phoneticPr fontId="9" type="noConversion"/>
  </si>
  <si>
    <t>Synergy</t>
    <phoneticPr fontId="9" type="noConversion"/>
  </si>
  <si>
    <t>Regulated</t>
    <phoneticPr fontId="9" type="noConversion"/>
  </si>
  <si>
    <t>SWIS-Single</t>
    <phoneticPr fontId="9" type="noConversion"/>
  </si>
  <si>
    <t>o</t>
    <phoneticPr fontId="9" type="noConversion"/>
  </si>
  <si>
    <t>WA</t>
    <phoneticPr fontId="9" type="noConversion"/>
  </si>
  <si>
    <t>Western Power</t>
    <phoneticPr fontId="9" type="noConversion"/>
  </si>
  <si>
    <t>Two Rate</t>
    <phoneticPr fontId="9" type="noConversion"/>
  </si>
  <si>
    <t>Synergy</t>
    <phoneticPr fontId="9" type="noConversion"/>
  </si>
  <si>
    <t>Regulated</t>
    <phoneticPr fontId="9" type="noConversion"/>
  </si>
  <si>
    <t>SWIS-Two rate</t>
    <phoneticPr fontId="9" type="noConversion"/>
  </si>
  <si>
    <t>WA</t>
    <phoneticPr fontId="8" type="noConversion"/>
  </si>
  <si>
    <t>Horizon Power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</si>
  <si>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</si>
  <si>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</si>
  <si>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</si>
  <si>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 xml:space="preserve">Regulated </t>
    <phoneticPr fontId="8" type="noConversion"/>
  </si>
  <si>
    <t>quarter</t>
    <phoneticPr fontId="8" type="noConversion"/>
  </si>
  <si>
    <t>Horizon-Single</t>
    <phoneticPr fontId="8" type="noConversion"/>
  </si>
  <si>
    <t>Solar/FIT rate varies between towns. See http://horizonpower.com.au/news-events/news/buyback-changes-1-july-questions-and-answers/</t>
    <phoneticPr fontId="8" type="noConversion"/>
  </si>
  <si>
    <t>Western Power</t>
    <phoneticPr fontId="8" type="noConversion"/>
  </si>
  <si>
    <t>Synergy</t>
    <phoneticPr fontId="8" type="noConversion"/>
  </si>
  <si>
    <t>Regulated</t>
    <phoneticPr fontId="8" type="noConversion"/>
  </si>
  <si>
    <t>SWIS-Single</t>
    <phoneticPr fontId="8" type="noConversion"/>
  </si>
  <si>
    <t>o</t>
    <phoneticPr fontId="8" type="noConversion"/>
  </si>
  <si>
    <t>Two Rate</t>
    <phoneticPr fontId="8" type="noConversion"/>
  </si>
  <si>
    <t>SWIS-Two rate</t>
    <phoneticPr fontId="8" type="noConversion"/>
  </si>
  <si>
    <t>WA</t>
  </si>
  <si>
    <t>Horizon Power</t>
  </si>
  <si>
    <t>Single</t>
  </si>
  <si>
    <t>y</t>
  </si>
  <si>
    <t>n</t>
  </si>
  <si>
    <t xml:space="preserve">Regulated </t>
  </si>
  <si>
    <t>Horizon-Single</t>
  </si>
  <si>
    <t>Synergy</t>
  </si>
  <si>
    <t>o</t>
  </si>
  <si>
    <t>SWIS-Single</t>
  </si>
  <si>
    <t>https://horizonpower.com.au/connections/pricing/#for-business</t>
  </si>
  <si>
    <t>https://www.synergy.net.au/Your-business/Energy-products/Government-regulated-tariffs/Synergy-Business-Plan-L1-Tariff?tid=Energy-products:side_nav:Business%20Plan%20(L1)%20tariff</t>
  </si>
  <si>
    <t>https://www.synergy.net.au/Your-business/Energy-products/Government-regulated-tariffs/Synergy-Business-Time-of-Use-R1-tariff?tid=Energy-products:side_nav:Business%20Time%20of%20Use%20(R1)%20tariff</t>
  </si>
  <si>
    <t>Price fix (months)</t>
  </si>
  <si>
    <t>Price fix (date)</t>
  </si>
  <si>
    <t>Source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</si>
  <si>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</si>
  <si>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</si>
  <si>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</si>
  <si>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</si>
  <si>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</si>
  <si>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</si>
  <si>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</si>
  <si>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</si>
  <si>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Retailer</t>
  </si>
  <si>
    <t>Name</t>
    <phoneticPr fontId="0" type="noConversion"/>
  </si>
  <si>
    <t>quarter</t>
  </si>
  <si>
    <t>Solar/FIT rate varies between towns. See http://horizonpower.com.au/news-events/news/buyback-changes-1-july-questions-and-answers/</t>
  </si>
  <si>
    <t>Regulated</t>
  </si>
  <si>
    <t>Two Rate</t>
  </si>
  <si>
    <t>SWIS-Two rate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</si>
  <si>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</si>
  <si>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</si>
  <si>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</si>
  <si>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</si>
  <si>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</si>
  <si>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</si>
  <si>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</si>
  <si>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</si>
  <si>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t>*Regulated electricity offers as of April 2016, April 2017,  October 2017, April 2018, October 2018, April 2019,</t>
  </si>
  <si>
    <t>Unchanged</t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</si>
  <si>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</si>
  <si>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</si>
  <si>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</si>
  <si>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</si>
  <si>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>Not available</t>
  </si>
  <si>
    <t>Changed</t>
  </si>
  <si>
    <t>WA</t>
    <phoneticPr fontId="0" type="noConversion"/>
  </si>
  <si>
    <t>Horizon Power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</si>
  <si>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</si>
  <si>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</si>
  <si>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</si>
  <si>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 xml:space="preserve">Regulated </t>
    <phoneticPr fontId="0" type="noConversion"/>
  </si>
  <si>
    <t>Horizon-Single</t>
    <phoneticPr fontId="0" type="noConversion"/>
  </si>
  <si>
    <t>Solar/FIT rate varies between towns. See http://horizonpower.com.au/news-events/news/buyback-changes-1-july-questions-and-answers/</t>
    <phoneticPr fontId="0" type="noConversion"/>
  </si>
  <si>
    <t>https://www.horizonpower.com.au/for-business/electricity-solutions/</t>
  </si>
  <si>
    <t>Western Power</t>
    <phoneticPr fontId="0" type="noConversion"/>
  </si>
  <si>
    <t>Synergy</t>
    <phoneticPr fontId="0" type="noConversion"/>
  </si>
  <si>
    <t>Regulated</t>
    <phoneticPr fontId="0" type="noConversion"/>
  </si>
  <si>
    <t>SWIS-Single</t>
    <phoneticPr fontId="0" type="noConversion"/>
  </si>
  <si>
    <t>o</t>
    <phoneticPr fontId="0" type="noConversion"/>
  </si>
  <si>
    <t>https://www.synergy.net.au/Your-business/Business-energy/Government-regulated-tariffs/Synergy-Business-Plan-L1-Tariff</t>
  </si>
  <si>
    <t>Two Rate</t>
    <phoneticPr fontId="0" type="noConversion"/>
  </si>
  <si>
    <t>SWIS-Two rate</t>
    <phoneticPr fontId="0" type="noConversion"/>
  </si>
  <si>
    <t>https://www.synergy.net.au/Your-business/Business-energy/Government-regulated-tariffs/Synergy-Business-Time-of-Use-R1-tariff</t>
  </si>
  <si>
    <t xml:space="preserve">April </t>
  </si>
  <si>
    <t>October 2019, April 2020, October 2020, April 2021, October 2021, April 2022 and October 2022</t>
  </si>
  <si>
    <t>WA</t>
    <phoneticPr fontId="7" type="noConversion"/>
  </si>
  <si>
    <t>Horizon Power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</si>
  <si>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</si>
  <si>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</si>
  <si>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</si>
  <si>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 xml:space="preserve">Regulated </t>
    <phoneticPr fontId="7" type="noConversion"/>
  </si>
  <si>
    <t>Horizon-Single</t>
    <phoneticPr fontId="7" type="noConversion"/>
  </si>
  <si>
    <t>Solar/FIT rate varies between towns. See http://horizonpower.com.au/news-events/news/buyback-changes-1-july-questions-and-answers/</t>
    <phoneticPr fontId="7" type="noConversion"/>
  </si>
  <si>
    <t>https://www.horizonpower.com.au/utilities/pricing/</t>
  </si>
  <si>
    <t>Western Power</t>
    <phoneticPr fontId="7" type="noConversion"/>
  </si>
  <si>
    <t>Synergy</t>
    <phoneticPr fontId="7" type="noConversion"/>
  </si>
  <si>
    <t>Regulated</t>
    <phoneticPr fontId="7" type="noConversion"/>
  </si>
  <si>
    <t>SWIS-Single</t>
    <phoneticPr fontId="7" type="noConversion"/>
  </si>
  <si>
    <t>o</t>
    <phoneticPr fontId="7" type="noConversion"/>
  </si>
  <si>
    <t>https://www.synergy.net.au/Your-business/Business-energy/Business-electricity</t>
  </si>
  <si>
    <t>Two Rate</t>
    <phoneticPr fontId="7" type="noConversion"/>
  </si>
  <si>
    <t>SWIS-Two rate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</si>
</sst>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indexed="12"/>
      <name val="Verdana"/>
      <family val="2"/>
    </font>
    <font>
      <u/>
      <sz val="10"/>
      <color indexed="20"/>
      <name val="Verdan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theme="1"/>
      <name val="Verdana"/>
      <family val="2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314">
    <xf numFmtId="0" fontId="0" fillId="0" borderId="0" xfId="0"/>
    <xf numFmtId="14" fontId="2" fillId="0" borderId="1" xfId="0" applyNumberFormat="1" applyFont="1" applyFill="1" applyBorder="1"/>
    <xf numFmtId="14" fontId="0" fillId="0" borderId="1" xfId="0" applyNumberForma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ill="1" applyBorder="1"/>
    <xf numFmtId="0" fontId="0" fillId="0" borderId="1" xfId="0" applyFill="1" applyBorder="1" applyAlignment="1">
      <alignment horizontal="center"/>
    </xf>
    <xf numFmtId="164" fontId="0" fillId="0" borderId="1" xfId="0" applyNumberFormat="1" applyFill="1" applyBorder="1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wrapText="1"/>
    </xf>
    <xf numFmtId="0" fontId="0" fillId="3" borderId="3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6" borderId="4" xfId="0" applyFill="1" applyBorder="1" applyAlignment="1">
      <alignment horizontal="right" wrapText="1"/>
    </xf>
    <xf numFmtId="0" fontId="0" fillId="6" borderId="0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3" xfId="0" applyFill="1" applyBorder="1" applyAlignment="1">
      <alignment horizontal="right" wrapText="1"/>
    </xf>
    <xf numFmtId="0" fontId="0" fillId="10" borderId="0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0" fillId="11" borderId="0" xfId="0" applyFill="1" applyBorder="1" applyAlignment="1">
      <alignment horizontal="center" wrapText="1"/>
    </xf>
    <xf numFmtId="0" fontId="0" fillId="11" borderId="2" xfId="0" applyFill="1" applyBorder="1" applyAlignment="1">
      <alignment horizontal="center" wrapText="1"/>
    </xf>
    <xf numFmtId="0" fontId="0" fillId="12" borderId="0" xfId="0" applyFill="1" applyBorder="1" applyAlignment="1">
      <alignment horizontal="center" wrapText="1"/>
    </xf>
    <xf numFmtId="0" fontId="0" fillId="12" borderId="2" xfId="0" applyFill="1" applyBorder="1" applyAlignment="1">
      <alignment horizontal="right" wrapText="1"/>
    </xf>
    <xf numFmtId="0" fontId="0" fillId="7" borderId="0" xfId="0" applyFill="1" applyBorder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2" xfId="0" applyFill="1" applyBorder="1" applyAlignment="1">
      <alignment horizontal="center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0" fontId="4" fillId="14" borderId="15" xfId="0" applyFont="1" applyFill="1" applyBorder="1"/>
    <xf numFmtId="0" fontId="4" fillId="14" borderId="0" xfId="0" applyFont="1" applyFill="1" applyBorder="1"/>
    <xf numFmtId="0" fontId="4" fillId="14" borderId="11" xfId="0" applyFont="1" applyFill="1" applyBorder="1"/>
    <xf numFmtId="0" fontId="4" fillId="14" borderId="5" xfId="0" applyFont="1" applyFill="1" applyBorder="1"/>
    <xf numFmtId="0" fontId="4" fillId="14" borderId="6" xfId="0" applyFont="1" applyFill="1" applyBorder="1"/>
    <xf numFmtId="0" fontId="0" fillId="0" borderId="0" xfId="0" applyFill="1"/>
    <xf numFmtId="0" fontId="8" fillId="14" borderId="0" xfId="0" applyFont="1" applyFill="1"/>
    <xf numFmtId="0" fontId="4" fillId="14" borderId="0" xfId="0" applyFont="1" applyFill="1"/>
    <xf numFmtId="0" fontId="10" fillId="14" borderId="0" xfId="0" applyFont="1" applyFill="1"/>
    <xf numFmtId="0" fontId="9" fillId="14" borderId="0" xfId="0" applyFont="1" applyFill="1"/>
    <xf numFmtId="0" fontId="9" fillId="14" borderId="14" xfId="0" applyFont="1" applyFill="1" applyBorder="1"/>
    <xf numFmtId="0" fontId="11" fillId="14" borderId="15" xfId="0" applyFont="1" applyFill="1" applyBorder="1"/>
    <xf numFmtId="0" fontId="10" fillId="14" borderId="15" xfId="0" applyFont="1" applyFill="1" applyBorder="1"/>
    <xf numFmtId="0" fontId="10" fillId="14" borderId="16" xfId="0" applyFont="1" applyFill="1" applyBorder="1"/>
    <xf numFmtId="0" fontId="10" fillId="14" borderId="0" xfId="0" applyFont="1" applyFill="1" applyBorder="1"/>
    <xf numFmtId="0" fontId="10" fillId="14" borderId="13" xfId="0" applyFont="1" applyFill="1" applyBorder="1"/>
    <xf numFmtId="0" fontId="5" fillId="14" borderId="0" xfId="0" applyFont="1" applyFill="1"/>
    <xf numFmtId="0" fontId="11" fillId="14" borderId="0" xfId="0" applyFont="1" applyFill="1"/>
    <xf numFmtId="0" fontId="0" fillId="14" borderId="0" xfId="0" applyFill="1"/>
    <xf numFmtId="0" fontId="11" fillId="14" borderId="0" xfId="0" applyFont="1" applyFill="1" applyBorder="1"/>
    <xf numFmtId="0" fontId="12" fillId="14" borderId="0" xfId="0" applyFont="1" applyFill="1" applyBorder="1"/>
    <xf numFmtId="0" fontId="4" fillId="14" borderId="0" xfId="0" applyFont="1" applyFill="1" applyProtection="1">
      <protection hidden="1"/>
    </xf>
    <xf numFmtId="0" fontId="11" fillId="0" borderId="6" xfId="0" applyFont="1" applyFill="1" applyBorder="1"/>
    <xf numFmtId="0" fontId="10" fillId="14" borderId="6" xfId="0" applyFont="1" applyFill="1" applyBorder="1"/>
    <xf numFmtId="0" fontId="10" fillId="14" borderId="17" xfId="0" applyFont="1" applyFill="1" applyBorder="1"/>
    <xf numFmtId="0" fontId="1" fillId="3" borderId="14" xfId="0" applyFont="1" applyFill="1" applyBorder="1"/>
    <xf numFmtId="0" fontId="10" fillId="3" borderId="16" xfId="0" applyFont="1" applyFill="1" applyBorder="1"/>
    <xf numFmtId="0" fontId="4" fillId="15" borderId="0" xfId="0" applyFont="1" applyFill="1"/>
    <xf numFmtId="0" fontId="0" fillId="14" borderId="5" xfId="0" applyFill="1" applyBorder="1"/>
    <xf numFmtId="0" fontId="0" fillId="14" borderId="11" xfId="0" applyFill="1" applyBorder="1"/>
    <xf numFmtId="0" fontId="0" fillId="14" borderId="17" xfId="0" applyFill="1" applyBorder="1"/>
    <xf numFmtId="0" fontId="10" fillId="16" borderId="0" xfId="0" applyFont="1" applyFill="1"/>
    <xf numFmtId="0" fontId="10" fillId="14" borderId="14" xfId="0" applyFont="1" applyFill="1" applyBorder="1"/>
    <xf numFmtId="17" fontId="10" fillId="17" borderId="11" xfId="0" applyNumberFormat="1" applyFont="1" applyFill="1" applyBorder="1"/>
    <xf numFmtId="0" fontId="10" fillId="17" borderId="13" xfId="0" applyFont="1" applyFill="1" applyBorder="1"/>
    <xf numFmtId="17" fontId="10" fillId="18" borderId="5" xfId="0" applyNumberFormat="1" applyFont="1" applyFill="1" applyBorder="1"/>
    <xf numFmtId="0" fontId="10" fillId="18" borderId="17" xfId="0" applyFont="1" applyFill="1" applyBorder="1"/>
    <xf numFmtId="17" fontId="10" fillId="20" borderId="11" xfId="0" applyNumberFormat="1" applyFont="1" applyFill="1" applyBorder="1"/>
    <xf numFmtId="0" fontId="10" fillId="20" borderId="13" xfId="0" applyFont="1" applyFill="1" applyBorder="1"/>
    <xf numFmtId="0" fontId="0" fillId="2" borderId="1" xfId="0" applyFill="1" applyBorder="1"/>
    <xf numFmtId="0" fontId="0" fillId="0" borderId="1" xfId="0" applyBorder="1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4" fillId="13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13" borderId="0" xfId="0" applyFont="1" applyFill="1" applyProtection="1">
      <protection hidden="1"/>
    </xf>
    <xf numFmtId="0" fontId="4" fillId="13" borderId="6" xfId="0" applyFont="1" applyFill="1" applyBorder="1" applyProtection="1">
      <protection hidden="1"/>
    </xf>
    <xf numFmtId="0" fontId="6" fillId="14" borderId="14" xfId="0" applyFont="1" applyFill="1" applyBorder="1" applyProtection="1">
      <protection hidden="1"/>
    </xf>
    <xf numFmtId="0" fontId="4" fillId="14" borderId="15" xfId="0" applyFont="1" applyFill="1" applyBorder="1" applyProtection="1">
      <protection hidden="1"/>
    </xf>
    <xf numFmtId="0" fontId="4" fillId="14" borderId="0" xfId="0" applyFont="1" applyFill="1" applyBorder="1" applyProtection="1">
      <protection hidden="1"/>
    </xf>
    <xf numFmtId="0" fontId="4" fillId="14" borderId="16" xfId="0" applyFont="1" applyFill="1" applyBorder="1" applyProtection="1">
      <protection hidden="1"/>
    </xf>
    <xf numFmtId="0" fontId="4" fillId="14" borderId="1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4" fontId="4" fillId="14" borderId="3" xfId="0" applyNumberFormat="1" applyFont="1" applyFill="1" applyBorder="1" applyProtection="1">
      <protection hidden="1"/>
    </xf>
    <xf numFmtId="4" fontId="4" fillId="14" borderId="4" xfId="0" applyNumberFormat="1" applyFont="1" applyFill="1" applyBorder="1" applyProtection="1">
      <protection hidden="1"/>
    </xf>
    <xf numFmtId="2" fontId="4" fillId="14" borderId="3" xfId="0" applyNumberFormat="1" applyFont="1" applyFill="1" applyBorder="1" applyAlignment="1" applyProtection="1">
      <alignment horizontal="right"/>
      <protection hidden="1"/>
    </xf>
    <xf numFmtId="4" fontId="4" fillId="14" borderId="2" xfId="0" applyNumberFormat="1" applyFont="1" applyFill="1" applyBorder="1" applyProtection="1">
      <protection hidden="1"/>
    </xf>
    <xf numFmtId="3" fontId="4" fillId="14" borderId="3" xfId="0" applyNumberFormat="1" applyFont="1" applyFill="1" applyBorder="1" applyProtection="1">
      <protection hidden="1"/>
    </xf>
    <xf numFmtId="3" fontId="5" fillId="14" borderId="3" xfId="0" applyNumberFormat="1" applyFont="1" applyFill="1" applyBorder="1" applyProtection="1">
      <protection hidden="1"/>
    </xf>
    <xf numFmtId="0" fontId="4" fillId="14" borderId="3" xfId="0" applyFont="1" applyFill="1" applyBorder="1" applyProtection="1">
      <protection hidden="1"/>
    </xf>
    <xf numFmtId="0" fontId="4" fillId="14" borderId="3" xfId="0" applyFont="1" applyFill="1" applyBorder="1" applyAlignment="1" applyProtection="1">
      <alignment horizontal="center"/>
      <protection hidden="1"/>
    </xf>
    <xf numFmtId="0" fontId="4" fillId="14" borderId="12" xfId="0" applyFont="1" applyFill="1" applyBorder="1" applyAlignment="1" applyProtection="1">
      <alignment horizontal="center"/>
      <protection hidden="1"/>
    </xf>
    <xf numFmtId="0" fontId="4" fillId="19" borderId="5" xfId="0" applyFont="1" applyFill="1" applyBorder="1" applyProtection="1">
      <protection hidden="1"/>
    </xf>
    <xf numFmtId="0" fontId="4" fillId="19" borderId="6" xfId="0" applyFont="1" applyFill="1" applyBorder="1" applyProtection="1">
      <protection hidden="1"/>
    </xf>
    <xf numFmtId="4" fontId="4" fillId="19" borderId="7" xfId="0" applyNumberFormat="1" applyFont="1" applyFill="1" applyBorder="1" applyProtection="1">
      <protection hidden="1"/>
    </xf>
    <xf numFmtId="4" fontId="4" fillId="19" borderId="8" xfId="0" applyNumberFormat="1" applyFont="1" applyFill="1" applyBorder="1" applyProtection="1">
      <protection hidden="1"/>
    </xf>
    <xf numFmtId="2" fontId="4" fillId="19" borderId="7" xfId="0" applyNumberFormat="1" applyFont="1" applyFill="1" applyBorder="1" applyAlignment="1" applyProtection="1">
      <alignment horizontal="right"/>
      <protection hidden="1"/>
    </xf>
    <xf numFmtId="4" fontId="4" fillId="19" borderId="9" xfId="0" applyNumberFormat="1" applyFont="1" applyFill="1" applyBorder="1" applyProtection="1">
      <protection hidden="1"/>
    </xf>
    <xf numFmtId="3" fontId="4" fillId="19" borderId="7" xfId="0" applyNumberFormat="1" applyFont="1" applyFill="1" applyBorder="1" applyProtection="1">
      <protection hidden="1"/>
    </xf>
    <xf numFmtId="3" fontId="5" fillId="19" borderId="7" xfId="0" applyNumberFormat="1" applyFont="1" applyFill="1" applyBorder="1" applyProtection="1">
      <protection hidden="1"/>
    </xf>
    <xf numFmtId="0" fontId="4" fillId="19" borderId="7" xfId="0" applyFont="1" applyFill="1" applyBorder="1" applyProtection="1">
      <protection hidden="1"/>
    </xf>
    <xf numFmtId="0" fontId="4" fillId="19" borderId="7" xfId="0" applyFont="1" applyFill="1" applyBorder="1" applyAlignment="1" applyProtection="1">
      <alignment horizontal="center"/>
      <protection hidden="1"/>
    </xf>
    <xf numFmtId="0" fontId="4" fillId="19" borderId="10" xfId="0" applyFont="1" applyFill="1" applyBorder="1" applyAlignment="1" applyProtection="1">
      <alignment horizontal="center"/>
      <protection hidden="1"/>
    </xf>
    <xf numFmtId="0" fontId="0" fillId="13" borderId="0" xfId="0" applyFill="1" applyProtection="1">
      <protection hidden="1"/>
    </xf>
    <xf numFmtId="0" fontId="4" fillId="13" borderId="0" xfId="0" applyFont="1" applyFill="1" applyBorder="1" applyProtection="1">
      <protection hidden="1"/>
    </xf>
    <xf numFmtId="4" fontId="4" fillId="14" borderId="15" xfId="0" applyNumberFormat="1" applyFont="1" applyFill="1" applyBorder="1" applyProtection="1">
      <protection hidden="1"/>
    </xf>
    <xf numFmtId="3" fontId="5" fillId="14" borderId="15" xfId="0" applyNumberFormat="1" applyFont="1" applyFill="1" applyBorder="1" applyProtection="1">
      <protection hidden="1"/>
    </xf>
    <xf numFmtId="4" fontId="4" fillId="14" borderId="0" xfId="0" applyNumberFormat="1" applyFont="1" applyFill="1" applyBorder="1" applyProtection="1">
      <protection hidden="1"/>
    </xf>
    <xf numFmtId="3" fontId="5" fillId="14" borderId="0" xfId="0" applyNumberFormat="1" applyFont="1" applyFill="1" applyBorder="1" applyProtection="1">
      <protection hidden="1"/>
    </xf>
    <xf numFmtId="0" fontId="4" fillId="13" borderId="0" xfId="0" applyFont="1" applyFill="1" applyBorder="1" applyAlignment="1" applyProtection="1">
      <alignment wrapText="1"/>
      <protection hidden="1"/>
    </xf>
    <xf numFmtId="0" fontId="4" fillId="14" borderId="5" xfId="0" applyFont="1" applyFill="1" applyBorder="1" applyProtection="1">
      <protection hidden="1"/>
    </xf>
    <xf numFmtId="0" fontId="4" fillId="14" borderId="6" xfId="0" applyFont="1" applyFill="1" applyBorder="1" applyProtection="1">
      <protection hidden="1"/>
    </xf>
    <xf numFmtId="4" fontId="4" fillId="14" borderId="8" xfId="0" applyNumberFormat="1" applyFont="1" applyFill="1" applyBorder="1" applyProtection="1">
      <protection hidden="1"/>
    </xf>
    <xf numFmtId="4" fontId="7" fillId="14" borderId="7" xfId="0" applyNumberFormat="1" applyFont="1" applyFill="1" applyBorder="1" applyProtection="1">
      <protection hidden="1"/>
    </xf>
    <xf numFmtId="4" fontId="4" fillId="14" borderId="9" xfId="0" applyNumberFormat="1" applyFont="1" applyFill="1" applyBorder="1" applyProtection="1">
      <protection hidden="1"/>
    </xf>
    <xf numFmtId="4" fontId="4" fillId="14" borderId="7" xfId="0" applyNumberFormat="1" applyFont="1" applyFill="1" applyBorder="1" applyProtection="1">
      <protection hidden="1"/>
    </xf>
    <xf numFmtId="3" fontId="4" fillId="14" borderId="7" xfId="0" applyNumberFormat="1" applyFont="1" applyFill="1" applyBorder="1" applyProtection="1">
      <protection hidden="1"/>
    </xf>
    <xf numFmtId="3" fontId="5" fillId="14" borderId="7" xfId="0" applyNumberFormat="1" applyFont="1" applyFill="1" applyBorder="1" applyProtection="1">
      <protection hidden="1"/>
    </xf>
    <xf numFmtId="0" fontId="4" fillId="14" borderId="7" xfId="0" applyFont="1" applyFill="1" applyBorder="1" applyProtection="1">
      <protection hidden="1"/>
    </xf>
    <xf numFmtId="3" fontId="5" fillId="14" borderId="6" xfId="0" applyNumberFormat="1" applyFont="1" applyFill="1" applyBorder="1" applyProtection="1">
      <protection hidden="1"/>
    </xf>
    <xf numFmtId="0" fontId="4" fillId="14" borderId="7" xfId="0" applyFont="1" applyFill="1" applyBorder="1" applyAlignment="1" applyProtection="1">
      <alignment horizontal="center"/>
      <protection hidden="1"/>
    </xf>
    <xf numFmtId="0" fontId="4" fillId="14" borderId="17" xfId="0" applyFont="1" applyFill="1" applyBorder="1" applyAlignment="1" applyProtection="1">
      <alignment horizontal="center"/>
      <protection hidden="1"/>
    </xf>
    <xf numFmtId="0" fontId="5" fillId="15" borderId="0" xfId="0" applyFont="1" applyFill="1" applyBorder="1" applyProtection="1">
      <protection locked="0"/>
    </xf>
    <xf numFmtId="9" fontId="5" fillId="15" borderId="0" xfId="0" applyNumberFormat="1" applyFont="1" applyFill="1" applyBorder="1" applyProtection="1">
      <protection locked="0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6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17" borderId="0" xfId="0" applyFont="1" applyFill="1" applyBorder="1" applyProtection="1">
      <protection hidden="1"/>
    </xf>
    <xf numFmtId="0" fontId="4" fillId="17" borderId="0" xfId="0" applyFont="1" applyFill="1" applyBorder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0" borderId="0" xfId="0" applyFont="1" applyFill="1" applyBorder="1" applyProtection="1">
      <protection hidden="1"/>
    </xf>
    <xf numFmtId="0" fontId="4" fillId="20" borderId="0" xfId="0" applyFont="1" applyFill="1" applyBorder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17" fontId="10" fillId="21" borderId="11" xfId="0" applyNumberFormat="1" applyFont="1" applyFill="1" applyBorder="1"/>
    <xf numFmtId="0" fontId="10" fillId="21" borderId="13" xfId="0" applyFont="1" applyFill="1" applyBorder="1"/>
    <xf numFmtId="0" fontId="4" fillId="21" borderId="0" xfId="0" applyFont="1" applyFill="1" applyAlignment="1" applyProtection="1">
      <alignment wrapText="1"/>
      <protection hidden="1"/>
    </xf>
    <xf numFmtId="0" fontId="4" fillId="21" borderId="0" xfId="0" applyFont="1" applyFill="1" applyBorder="1" applyProtection="1">
      <protection hidden="1"/>
    </xf>
    <xf numFmtId="0" fontId="4" fillId="21" borderId="0" xfId="0" applyFont="1" applyFill="1" applyBorder="1" applyAlignment="1" applyProtection="1">
      <alignment wrapText="1"/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22" borderId="0" xfId="0" applyFont="1" applyFill="1" applyBorder="1" applyProtection="1">
      <protection hidden="1"/>
    </xf>
    <xf numFmtId="0" fontId="4" fillId="22" borderId="0" xfId="0" applyFont="1" applyFill="1" applyBorder="1" applyAlignment="1" applyProtection="1">
      <alignment wrapText="1"/>
      <protection hidden="1"/>
    </xf>
    <xf numFmtId="0" fontId="4" fillId="0" borderId="3" xfId="0" applyFont="1" applyFill="1" applyBorder="1" applyProtection="1">
      <protection hidden="1"/>
    </xf>
    <xf numFmtId="4" fontId="4" fillId="0" borderId="3" xfId="0" applyNumberFormat="1" applyFont="1" applyFill="1" applyBorder="1" applyProtection="1">
      <protection hidden="1"/>
    </xf>
    <xf numFmtId="2" fontId="4" fillId="0" borderId="3" xfId="0" applyNumberFormat="1" applyFont="1" applyFill="1" applyBorder="1" applyAlignment="1" applyProtection="1">
      <alignment horizontal="right"/>
      <protection hidden="1"/>
    </xf>
    <xf numFmtId="3" fontId="4" fillId="0" borderId="3" xfId="0" applyNumberFormat="1" applyFont="1" applyFill="1" applyBorder="1" applyProtection="1">
      <protection hidden="1"/>
    </xf>
    <xf numFmtId="3" fontId="5" fillId="0" borderId="3" xfId="0" applyNumberFormat="1" applyFont="1" applyFill="1" applyBorder="1" applyProtection="1">
      <protection hidden="1"/>
    </xf>
    <xf numFmtId="0" fontId="4" fillId="0" borderId="3" xfId="0" applyFont="1" applyFill="1" applyBorder="1" applyAlignment="1" applyProtection="1">
      <alignment horizontal="right"/>
      <protection hidden="1"/>
    </xf>
    <xf numFmtId="0" fontId="4" fillId="0" borderId="12" xfId="0" applyFont="1" applyFill="1" applyBorder="1" applyAlignment="1" applyProtection="1">
      <alignment horizontal="right"/>
      <protection hidden="1"/>
    </xf>
    <xf numFmtId="0" fontId="4" fillId="0" borderId="7" xfId="0" applyFont="1" applyFill="1" applyBorder="1" applyProtection="1">
      <protection hidden="1"/>
    </xf>
    <xf numFmtId="4" fontId="4" fillId="0" borderId="7" xfId="0" applyNumberFormat="1" applyFont="1" applyFill="1" applyBorder="1" applyProtection="1">
      <protection hidden="1"/>
    </xf>
    <xf numFmtId="2" fontId="4" fillId="0" borderId="7" xfId="0" applyNumberFormat="1" applyFont="1" applyFill="1" applyBorder="1" applyAlignment="1" applyProtection="1">
      <alignment horizontal="right"/>
      <protection hidden="1"/>
    </xf>
    <xf numFmtId="3" fontId="4" fillId="0" borderId="7" xfId="0" applyNumberFormat="1" applyFont="1" applyFill="1" applyBorder="1" applyProtection="1">
      <protection hidden="1"/>
    </xf>
    <xf numFmtId="3" fontId="5" fillId="0" borderId="7" xfId="0" applyNumberFormat="1" applyFont="1" applyFill="1" applyBorder="1" applyProtection="1">
      <protection hidden="1"/>
    </xf>
    <xf numFmtId="0" fontId="4" fillId="0" borderId="7" xfId="0" applyFont="1" applyFill="1" applyBorder="1" applyAlignment="1" applyProtection="1">
      <alignment horizontal="right"/>
      <protection hidden="1"/>
    </xf>
    <xf numFmtId="0" fontId="4" fillId="0" borderId="10" xfId="0" applyFont="1" applyFill="1" applyBorder="1" applyAlignment="1" applyProtection="1">
      <alignment horizontal="right"/>
      <protection hidden="1"/>
    </xf>
    <xf numFmtId="0" fontId="4" fillId="0" borderId="11" xfId="0" applyFont="1" applyFill="1" applyBorder="1" applyProtection="1">
      <protection hidden="1"/>
    </xf>
    <xf numFmtId="0" fontId="4" fillId="0" borderId="5" xfId="0" applyFont="1" applyFill="1" applyBorder="1" applyProtection="1">
      <protection hidden="1"/>
    </xf>
    <xf numFmtId="0" fontId="4" fillId="0" borderId="2" xfId="0" applyFont="1" applyFill="1" applyBorder="1" applyProtection="1">
      <protection hidden="1"/>
    </xf>
    <xf numFmtId="0" fontId="4" fillId="0" borderId="9" xfId="0" applyFont="1" applyFill="1" applyBorder="1" applyProtection="1"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wrapText="1"/>
      <protection hidden="1"/>
    </xf>
    <xf numFmtId="0" fontId="4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4" fillId="14" borderId="21" xfId="0" applyFont="1" applyFill="1" applyBorder="1" applyProtection="1">
      <protection hidden="1"/>
    </xf>
    <xf numFmtId="0" fontId="4" fillId="14" borderId="22" xfId="0" applyFont="1" applyFill="1" applyBorder="1" applyProtection="1">
      <protection hidden="1"/>
    </xf>
    <xf numFmtId="4" fontId="4" fillId="14" borderId="23" xfId="0" applyNumberFormat="1" applyFont="1" applyFill="1" applyBorder="1" applyProtection="1">
      <protection hidden="1"/>
    </xf>
    <xf numFmtId="2" fontId="4" fillId="14" borderId="23" xfId="0" applyNumberFormat="1" applyFont="1" applyFill="1" applyBorder="1" applyAlignment="1" applyProtection="1">
      <alignment horizontal="right"/>
      <protection hidden="1"/>
    </xf>
    <xf numFmtId="3" fontId="4" fillId="14" borderId="23" xfId="0" applyNumberFormat="1" applyFont="1" applyFill="1" applyBorder="1" applyProtection="1">
      <protection hidden="1"/>
    </xf>
    <xf numFmtId="3" fontId="5" fillId="14" borderId="23" xfId="0" applyNumberFormat="1" applyFont="1" applyFill="1" applyBorder="1" applyProtection="1">
      <protection hidden="1"/>
    </xf>
    <xf numFmtId="0" fontId="4" fillId="14" borderId="23" xfId="0" applyFont="1" applyFill="1" applyBorder="1" applyProtection="1">
      <protection hidden="1"/>
    </xf>
    <xf numFmtId="0" fontId="4" fillId="14" borderId="23" xfId="0" applyFont="1" applyFill="1" applyBorder="1" applyAlignment="1" applyProtection="1">
      <alignment horizontal="right"/>
      <protection hidden="1"/>
    </xf>
    <xf numFmtId="0" fontId="4" fillId="14" borderId="24" xfId="0" applyFont="1" applyFill="1" applyBorder="1" applyAlignment="1" applyProtection="1">
      <alignment horizontal="right"/>
      <protection hidden="1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4" fillId="3" borderId="27" xfId="0" applyFont="1" applyFill="1" applyBorder="1" applyAlignment="1" applyProtection="1">
      <alignment horizontal="center" wrapText="1"/>
      <protection hidden="1"/>
    </xf>
    <xf numFmtId="0" fontId="5" fillId="3" borderId="26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17" fontId="10" fillId="22" borderId="11" xfId="0" applyNumberFormat="1" applyFont="1" applyFill="1" applyBorder="1"/>
    <xf numFmtId="0" fontId="10" fillId="22" borderId="13" xfId="0" applyFont="1" applyFill="1" applyBorder="1"/>
    <xf numFmtId="0" fontId="4" fillId="23" borderId="6" xfId="0" applyFont="1" applyFill="1" applyBorder="1" applyProtection="1">
      <protection hidden="1"/>
    </xf>
    <xf numFmtId="0" fontId="4" fillId="23" borderId="0" xfId="0" applyFont="1" applyFill="1" applyBorder="1" applyProtection="1">
      <protection hidden="1"/>
    </xf>
    <xf numFmtId="0" fontId="4" fillId="23" borderId="0" xfId="0" applyFont="1" applyFill="1" applyBorder="1" applyAlignment="1" applyProtection="1">
      <alignment wrapText="1"/>
      <protection hidden="1"/>
    </xf>
    <xf numFmtId="0" fontId="10" fillId="23" borderId="11" xfId="0" applyFont="1" applyFill="1" applyBorder="1"/>
    <xf numFmtId="0" fontId="10" fillId="23" borderId="13" xfId="0" applyFont="1" applyFill="1" applyBorder="1"/>
    <xf numFmtId="0" fontId="4" fillId="24" borderId="15" xfId="0" applyFont="1" applyFill="1" applyBorder="1" applyProtection="1">
      <protection hidden="1"/>
    </xf>
    <xf numFmtId="0" fontId="4" fillId="24" borderId="0" xfId="0" applyFont="1" applyFill="1" applyBorder="1" applyProtection="1">
      <protection hidden="1"/>
    </xf>
    <xf numFmtId="0" fontId="5" fillId="23" borderId="0" xfId="0" applyFont="1" applyFill="1" applyBorder="1" applyProtection="1">
      <protection hidden="1"/>
    </xf>
    <xf numFmtId="0" fontId="4" fillId="25" borderId="0" xfId="0" applyFont="1" applyFill="1" applyBorder="1" applyProtection="1">
      <protection hidden="1"/>
    </xf>
    <xf numFmtId="0" fontId="5" fillId="25" borderId="0" xfId="0" applyFont="1" applyFill="1" applyBorder="1" applyProtection="1">
      <protection hidden="1"/>
    </xf>
    <xf numFmtId="0" fontId="4" fillId="25" borderId="6" xfId="0" applyFont="1" applyFill="1" applyBorder="1" applyProtection="1">
      <protection hidden="1"/>
    </xf>
    <xf numFmtId="0" fontId="4" fillId="25" borderId="0" xfId="0" applyFont="1" applyFill="1" applyBorder="1" applyAlignment="1" applyProtection="1">
      <alignment wrapText="1"/>
      <protection hidden="1"/>
    </xf>
    <xf numFmtId="0" fontId="10" fillId="25" borderId="11" xfId="0" applyFont="1" applyFill="1" applyBorder="1"/>
    <xf numFmtId="0" fontId="10" fillId="25" borderId="13" xfId="0" applyFont="1" applyFill="1" applyBorder="1"/>
    <xf numFmtId="0" fontId="0" fillId="2" borderId="0" xfId="0" applyFont="1" applyFill="1" applyBorder="1" applyAlignment="1">
      <alignment horizontal="left" wrapText="1"/>
    </xf>
    <xf numFmtId="2" fontId="0" fillId="0" borderId="1" xfId="0" applyNumberFormat="1" applyFill="1" applyBorder="1"/>
    <xf numFmtId="0" fontId="2" fillId="2" borderId="0" xfId="0" applyFont="1" applyFill="1" applyAlignment="1">
      <alignment horizontal="center" wrapText="1"/>
    </xf>
    <xf numFmtId="3" fontId="4" fillId="24" borderId="3" xfId="0" applyNumberFormat="1" applyFont="1" applyFill="1" applyBorder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0" xfId="0" applyNumberFormat="1" applyFont="1" applyFill="1" applyProtection="1">
      <protection hidden="1"/>
    </xf>
    <xf numFmtId="3" fontId="4" fillId="24" borderId="8" xfId="0" applyNumberFormat="1" applyFont="1" applyFill="1" applyBorder="1" applyProtection="1">
      <protection hidden="1"/>
    </xf>
    <xf numFmtId="3" fontId="4" fillId="24" borderId="9" xfId="0" applyNumberFormat="1" applyFont="1" applyFill="1" applyBorder="1" applyProtection="1">
      <protection hidden="1"/>
    </xf>
    <xf numFmtId="0" fontId="4" fillId="14" borderId="9" xfId="0" applyFont="1" applyFill="1" applyBorder="1" applyProtection="1">
      <protection hidden="1"/>
    </xf>
    <xf numFmtId="2" fontId="4" fillId="14" borderId="7" xfId="0" applyNumberFormat="1" applyFont="1" applyFill="1" applyBorder="1" applyAlignment="1" applyProtection="1">
      <alignment horizontal="right"/>
      <protection hidden="1"/>
    </xf>
    <xf numFmtId="0" fontId="4" fillId="14" borderId="7" xfId="0" applyFont="1" applyFill="1" applyBorder="1" applyAlignment="1" applyProtection="1">
      <alignment horizontal="right"/>
      <protection hidden="1"/>
    </xf>
    <xf numFmtId="0" fontId="4" fillId="14" borderId="10" xfId="0" applyFont="1" applyFill="1" applyBorder="1" applyAlignment="1" applyProtection="1">
      <alignment horizontal="right"/>
      <protection hidden="1"/>
    </xf>
    <xf numFmtId="0" fontId="4" fillId="0" borderId="12" xfId="0" applyFont="1" applyFill="1" applyBorder="1" applyAlignment="1" applyProtection="1">
      <alignment horizontal="center"/>
      <protection hidden="1"/>
    </xf>
    <xf numFmtId="0" fontId="4" fillId="0" borderId="10" xfId="0" applyFont="1" applyFill="1" applyBorder="1" applyAlignment="1" applyProtection="1">
      <alignment horizontal="center"/>
      <protection hidden="1"/>
    </xf>
    <xf numFmtId="0" fontId="4" fillId="25" borderId="0" xfId="0" applyFont="1" applyFill="1" applyBorder="1" applyAlignment="1" applyProtection="1">
      <alignment horizontal="center" wrapText="1"/>
      <protection hidden="1"/>
    </xf>
    <xf numFmtId="0" fontId="4" fillId="25" borderId="6" xfId="0" applyFont="1" applyFill="1" applyBorder="1" applyAlignment="1" applyProtection="1">
      <alignment horizontal="center"/>
      <protection hidden="1"/>
    </xf>
    <xf numFmtId="0" fontId="4" fillId="14" borderId="16" xfId="0" applyFont="1" applyFill="1" applyBorder="1" applyAlignment="1" applyProtection="1">
      <alignment horizontal="center"/>
      <protection hidden="1"/>
    </xf>
    <xf numFmtId="0" fontId="4" fillId="14" borderId="13" xfId="0" applyFont="1" applyFill="1" applyBorder="1" applyAlignment="1" applyProtection="1">
      <alignment horizontal="center"/>
      <protection hidden="1"/>
    </xf>
    <xf numFmtId="0" fontId="4" fillId="14" borderId="10" xfId="0" applyFont="1" applyFill="1" applyBorder="1" applyAlignment="1" applyProtection="1">
      <alignment horizontal="center"/>
      <protection hidden="1"/>
    </xf>
    <xf numFmtId="3" fontId="4" fillId="0" borderId="0" xfId="0" applyNumberFormat="1" applyFont="1" applyFill="1" applyProtection="1">
      <protection hidden="1"/>
    </xf>
    <xf numFmtId="3" fontId="4" fillId="0" borderId="8" xfId="0" applyNumberFormat="1" applyFont="1" applyFill="1" applyBorder="1" applyProtection="1">
      <protection hidden="1"/>
    </xf>
    <xf numFmtId="3" fontId="4" fillId="0" borderId="9" xfId="0" applyNumberFormat="1" applyFont="1" applyFill="1" applyBorder="1" applyProtection="1">
      <protection hidden="1"/>
    </xf>
    <xf numFmtId="0" fontId="6" fillId="24" borderId="1" xfId="0" applyFont="1" applyFill="1" applyBorder="1" applyAlignment="1" applyProtection="1">
      <alignment wrapText="1"/>
      <protection hidden="1"/>
    </xf>
    <xf numFmtId="0" fontId="5" fillId="24" borderId="1" xfId="0" applyFont="1" applyFill="1" applyBorder="1" applyAlignment="1" applyProtection="1">
      <alignment wrapText="1"/>
      <protection hidden="1"/>
    </xf>
    <xf numFmtId="0" fontId="4" fillId="24" borderId="1" xfId="0" applyFont="1" applyFill="1" applyBorder="1" applyAlignment="1" applyProtection="1">
      <alignment horizontal="center" wrapText="1"/>
      <protection hidden="1"/>
    </xf>
    <xf numFmtId="0" fontId="5" fillId="24" borderId="1" xfId="0" applyFont="1" applyFill="1" applyBorder="1" applyAlignment="1" applyProtection="1">
      <alignment horizontal="center" wrapText="1"/>
      <protection hidden="1"/>
    </xf>
    <xf numFmtId="0" fontId="4" fillId="26" borderId="0" xfId="0" applyFont="1" applyFill="1" applyBorder="1" applyProtection="1">
      <protection hidden="1"/>
    </xf>
    <xf numFmtId="0" fontId="5" fillId="26" borderId="0" xfId="0" applyFont="1" applyFill="1" applyBorder="1" applyProtection="1">
      <protection hidden="1"/>
    </xf>
    <xf numFmtId="0" fontId="4" fillId="26" borderId="6" xfId="0" applyFont="1" applyFill="1" applyBorder="1" applyProtection="1">
      <protection hidden="1"/>
    </xf>
    <xf numFmtId="0" fontId="4" fillId="26" borderId="0" xfId="0" applyFont="1" applyFill="1" applyBorder="1" applyAlignment="1" applyProtection="1">
      <alignment wrapText="1"/>
      <protection hidden="1"/>
    </xf>
    <xf numFmtId="0" fontId="4" fillId="26" borderId="0" xfId="0" applyFont="1" applyFill="1" applyBorder="1" applyAlignment="1" applyProtection="1">
      <alignment horizontal="center" wrapText="1"/>
      <protection hidden="1"/>
    </xf>
    <xf numFmtId="0" fontId="4" fillId="26" borderId="6" xfId="0" applyFont="1" applyFill="1" applyBorder="1" applyAlignment="1" applyProtection="1">
      <alignment horizontal="center"/>
      <protection hidden="1"/>
    </xf>
    <xf numFmtId="0" fontId="4" fillId="27" borderId="0" xfId="0" applyFont="1" applyFill="1" applyBorder="1" applyProtection="1">
      <protection hidden="1"/>
    </xf>
    <xf numFmtId="0" fontId="5" fillId="27" borderId="0" xfId="0" applyFont="1" applyFill="1" applyBorder="1" applyProtection="1">
      <protection hidden="1"/>
    </xf>
    <xf numFmtId="0" fontId="4" fillId="27" borderId="6" xfId="0" applyFont="1" applyFill="1" applyBorder="1" applyProtection="1">
      <protection hidden="1"/>
    </xf>
    <xf numFmtId="0" fontId="4" fillId="27" borderId="0" xfId="0" applyFont="1" applyFill="1" applyBorder="1" applyAlignment="1" applyProtection="1">
      <alignment wrapText="1"/>
      <protection hidden="1"/>
    </xf>
    <xf numFmtId="0" fontId="4" fillId="27" borderId="0" xfId="0" applyFont="1" applyFill="1" applyBorder="1" applyAlignment="1" applyProtection="1">
      <alignment horizontal="center" wrapText="1"/>
      <protection hidden="1"/>
    </xf>
    <xf numFmtId="0" fontId="4" fillId="27" borderId="6" xfId="0" applyFont="1" applyFill="1" applyBorder="1" applyAlignment="1" applyProtection="1">
      <alignment horizontal="center"/>
      <protection hidden="1"/>
    </xf>
    <xf numFmtId="0" fontId="10" fillId="27" borderId="11" xfId="0" applyFont="1" applyFill="1" applyBorder="1"/>
    <xf numFmtId="0" fontId="10" fillId="27" borderId="13" xfId="0" applyFont="1" applyFill="1" applyBorder="1"/>
    <xf numFmtId="17" fontId="10" fillId="26" borderId="11" xfId="0" applyNumberFormat="1" applyFont="1" applyFill="1" applyBorder="1"/>
    <xf numFmtId="0" fontId="10" fillId="26" borderId="13" xfId="0" applyFont="1" applyFill="1" applyBorder="1"/>
    <xf numFmtId="2" fontId="0" fillId="0" borderId="1" xfId="0" applyNumberFormat="1" applyBorder="1"/>
    <xf numFmtId="0" fontId="4" fillId="28" borderId="0" xfId="0" applyFont="1" applyFill="1" applyBorder="1" applyProtection="1">
      <protection hidden="1"/>
    </xf>
    <xf numFmtId="0" fontId="5" fillId="28" borderId="0" xfId="0" applyFont="1" applyFill="1" applyBorder="1" applyProtection="1">
      <protection hidden="1"/>
    </xf>
    <xf numFmtId="0" fontId="4" fillId="28" borderId="6" xfId="0" applyFont="1" applyFill="1" applyBorder="1" applyProtection="1">
      <protection hidden="1"/>
    </xf>
    <xf numFmtId="0" fontId="4" fillId="28" borderId="0" xfId="0" applyFont="1" applyFill="1" applyBorder="1" applyAlignment="1" applyProtection="1">
      <alignment wrapText="1"/>
      <protection hidden="1"/>
    </xf>
    <xf numFmtId="0" fontId="4" fillId="28" borderId="0" xfId="0" applyFont="1" applyFill="1" applyBorder="1" applyAlignment="1" applyProtection="1">
      <alignment horizontal="center" wrapText="1"/>
      <protection hidden="1"/>
    </xf>
    <xf numFmtId="0" fontId="4" fillId="28" borderId="6" xfId="0" applyFont="1" applyFill="1" applyBorder="1" applyAlignment="1" applyProtection="1">
      <alignment horizontal="center"/>
      <protection hidden="1"/>
    </xf>
    <xf numFmtId="0" fontId="10" fillId="28" borderId="11" xfId="0" applyFont="1" applyFill="1" applyBorder="1"/>
    <xf numFmtId="0" fontId="10" fillId="28" borderId="13" xfId="0" applyFont="1" applyFill="1" applyBorder="1"/>
    <xf numFmtId="0" fontId="4" fillId="29" borderId="0" xfId="0" applyFont="1" applyFill="1" applyBorder="1" applyProtection="1">
      <protection hidden="1"/>
    </xf>
    <xf numFmtId="0" fontId="5" fillId="29" borderId="0" xfId="0" applyFont="1" applyFill="1" applyBorder="1" applyProtection="1">
      <protection hidden="1"/>
    </xf>
    <xf numFmtId="0" fontId="4" fillId="29" borderId="6" xfId="0" applyFont="1" applyFill="1" applyBorder="1" applyProtection="1">
      <protection hidden="1"/>
    </xf>
    <xf numFmtId="0" fontId="4" fillId="29" borderId="0" xfId="0" applyFont="1" applyFill="1" applyBorder="1" applyAlignment="1" applyProtection="1">
      <alignment wrapText="1"/>
      <protection hidden="1"/>
    </xf>
    <xf numFmtId="0" fontId="4" fillId="29" borderId="0" xfId="0" applyFont="1" applyFill="1" applyBorder="1" applyAlignment="1" applyProtection="1">
      <alignment horizontal="center" wrapText="1"/>
      <protection hidden="1"/>
    </xf>
    <xf numFmtId="0" fontId="4" fillId="29" borderId="6" xfId="0" applyFont="1" applyFill="1" applyBorder="1" applyAlignment="1" applyProtection="1">
      <alignment horizontal="center"/>
      <protection hidden="1"/>
    </xf>
    <xf numFmtId="0" fontId="10" fillId="29" borderId="11" xfId="0" applyFont="1" applyFill="1" applyBorder="1"/>
    <xf numFmtId="0" fontId="10" fillId="29" borderId="13" xfId="0" applyFont="1" applyFill="1" applyBorder="1"/>
    <xf numFmtId="0" fontId="15" fillId="0" borderId="1" xfId="3" applyFont="1" applyBorder="1"/>
    <xf numFmtId="14" fontId="15" fillId="0" borderId="1" xfId="3" applyNumberFormat="1" applyFont="1" applyBorder="1"/>
    <xf numFmtId="14" fontId="15" fillId="0" borderId="1" xfId="3" applyNumberFormat="1" applyFont="1" applyBorder="1" applyAlignment="1">
      <alignment horizontal="left"/>
    </xf>
    <xf numFmtId="0" fontId="15" fillId="0" borderId="1" xfId="3" applyFont="1" applyBorder="1" applyAlignment="1">
      <alignment horizontal="center"/>
    </xf>
    <xf numFmtId="2" fontId="15" fillId="0" borderId="1" xfId="3" applyNumberFormat="1" applyFont="1" applyBorder="1"/>
    <xf numFmtId="2" fontId="17" fillId="0" borderId="1" xfId="3" applyNumberFormat="1" applyFont="1" applyBorder="1"/>
    <xf numFmtId="0" fontId="17" fillId="0" borderId="1" xfId="3" applyFont="1" applyBorder="1"/>
    <xf numFmtId="0" fontId="17" fillId="0" borderId="1" xfId="3" applyFont="1" applyBorder="1" applyAlignment="1">
      <alignment horizontal="center"/>
    </xf>
    <xf numFmtId="0" fontId="15" fillId="0" borderId="1" xfId="3" applyFont="1" applyBorder="1" applyAlignment="1">
      <alignment horizontal="left"/>
    </xf>
    <xf numFmtId="0" fontId="15" fillId="0" borderId="0" xfId="3" applyFont="1"/>
    <xf numFmtId="0" fontId="16" fillId="0" borderId="1" xfId="4" applyBorder="1"/>
    <xf numFmtId="164" fontId="15" fillId="0" borderId="1" xfId="3" applyNumberFormat="1" applyFont="1" applyBorder="1"/>
    <xf numFmtId="0" fontId="4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wrapText="1"/>
      <protection hidden="1"/>
    </xf>
    <xf numFmtId="0" fontId="4" fillId="17" borderId="0" xfId="0" applyFont="1" applyFill="1" applyBorder="1" applyAlignment="1" applyProtection="1">
      <alignment horizontal="center" wrapText="1"/>
      <protection hidden="1"/>
    </xf>
    <xf numFmtId="0" fontId="4" fillId="17" borderId="6" xfId="0" applyFont="1" applyFill="1" applyBorder="1" applyAlignment="1" applyProtection="1">
      <alignment horizontal="center"/>
      <protection hidden="1"/>
    </xf>
    <xf numFmtId="0" fontId="5" fillId="17" borderId="0" xfId="0" applyFont="1" applyFill="1" applyBorder="1" applyProtection="1">
      <protection hidden="1"/>
    </xf>
    <xf numFmtId="0" fontId="10" fillId="17" borderId="11" xfId="0" applyFont="1" applyFill="1" applyBorder="1"/>
    <xf numFmtId="0" fontId="5" fillId="21" borderId="0" xfId="0" applyFont="1" applyFill="1" applyBorder="1" applyProtection="1">
      <protection hidden="1"/>
    </xf>
    <xf numFmtId="0" fontId="10" fillId="21" borderId="11" xfId="0" applyFont="1" applyFill="1" applyBorder="1"/>
    <xf numFmtId="0" fontId="15" fillId="0" borderId="1" xfId="0" applyFont="1" applyBorder="1"/>
    <xf numFmtId="14" fontId="15" fillId="0" borderId="1" xfId="0" applyNumberFormat="1" applyFont="1" applyBorder="1" applyAlignment="1">
      <alignment horizontal="left"/>
    </xf>
    <xf numFmtId="14" fontId="15" fillId="0" borderId="1" xfId="0" applyNumberFormat="1" applyFont="1" applyBorder="1"/>
    <xf numFmtId="0" fontId="15" fillId="0" borderId="1" xfId="0" applyFont="1" applyBorder="1" applyAlignment="1">
      <alignment horizontal="center"/>
    </xf>
    <xf numFmtId="2" fontId="15" fillId="0" borderId="1" xfId="0" applyNumberFormat="1" applyFont="1" applyBorder="1"/>
    <xf numFmtId="1" fontId="15" fillId="0" borderId="1" xfId="0" applyNumberFormat="1" applyFont="1" applyBorder="1"/>
    <xf numFmtId="2" fontId="17" fillId="0" borderId="1" xfId="0" applyNumberFormat="1" applyFont="1" applyBorder="1"/>
    <xf numFmtId="0" fontId="17" fillId="0" borderId="1" xfId="0" applyFont="1" applyBorder="1"/>
    <xf numFmtId="0" fontId="17" fillId="0" borderId="1" xfId="0" applyFont="1" applyBorder="1" applyAlignment="1">
      <alignment horizontal="center"/>
    </xf>
    <xf numFmtId="0" fontId="15" fillId="0" borderId="0" xfId="0" applyFont="1"/>
    <xf numFmtId="0" fontId="15" fillId="0" borderId="1" xfId="0" applyFont="1" applyBorder="1" applyAlignment="1">
      <alignment horizontal="left"/>
    </xf>
    <xf numFmtId="0" fontId="16" fillId="0" borderId="1" xfId="5" applyBorder="1"/>
    <xf numFmtId="164" fontId="15" fillId="0" borderId="1" xfId="0" applyNumberFormat="1" applyFont="1" applyBorder="1"/>
    <xf numFmtId="14" fontId="15" fillId="0" borderId="1" xfId="3" applyNumberFormat="1" applyFont="1" applyFill="1" applyBorder="1"/>
    <xf numFmtId="14" fontId="15" fillId="0" borderId="1" xfId="0" applyNumberFormat="1" applyFont="1" applyFill="1" applyBorder="1"/>
    <xf numFmtId="0" fontId="5" fillId="3" borderId="20" xfId="0" applyFont="1" applyFill="1" applyBorder="1" applyAlignment="1" applyProtection="1">
      <alignment horizontal="center" wrapText="1"/>
      <protection hidden="1"/>
    </xf>
    <xf numFmtId="3" fontId="4" fillId="0" borderId="0" xfId="0" applyNumberFormat="1" applyFont="1" applyFill="1" applyBorder="1" applyProtection="1">
      <protection hidden="1"/>
    </xf>
    <xf numFmtId="3" fontId="5" fillId="0" borderId="12" xfId="0" applyNumberFormat="1" applyFont="1" applyFill="1" applyBorder="1" applyProtection="1">
      <protection hidden="1"/>
    </xf>
    <xf numFmtId="3" fontId="5" fillId="0" borderId="10" xfId="0" applyNumberFormat="1" applyFont="1" applyFill="1" applyBorder="1" applyProtection="1">
      <protection hidden="1"/>
    </xf>
  </cellXfs>
  <cellStyles count="6">
    <cellStyle name="Followed Hyperlink" xfId="2" builtinId="9" hidden="1"/>
    <cellStyle name="Hyperlink" xfId="1" builtinId="8" hidden="1"/>
    <cellStyle name="Hyperlink" xfId="5" builtinId="8"/>
    <cellStyle name="Hyperlink 2" xfId="4" xr:uid="{16A3C41F-9F2A-B843-9AFE-E8DB3353FA35}"/>
    <cellStyle name="Normal" xfId="0" builtinId="0"/>
    <cellStyle name="Normal 2" xfId="3" xr:uid="{508B60F4-4F86-084C-B959-C6198D5A7DFA}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292100</xdr:colOff>
      <xdr:row>74</xdr:row>
      <xdr:rowOff>69730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6000"/>
          <a:ext cx="7772400" cy="7829430"/>
        </a:xfrm>
        <a:prstGeom prst="rect">
          <a:avLst/>
        </a:prstGeom>
      </xdr:spPr>
    </xdr:pic>
    <xdr:clientData/>
  </xdr:twoCellAnchor>
  <xdr:twoCellAnchor editAs="oneCell">
    <xdr:from>
      <xdr:col>9</xdr:col>
      <xdr:colOff>800100</xdr:colOff>
      <xdr:row>26</xdr:row>
      <xdr:rowOff>12700</xdr:rowOff>
    </xdr:from>
    <xdr:to>
      <xdr:col>16</xdr:col>
      <xdr:colOff>901700</xdr:colOff>
      <xdr:row>76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9800" y="4330700"/>
          <a:ext cx="5880100" cy="83566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</xdr:row>
      <xdr:rowOff>76200</xdr:rowOff>
    </xdr:from>
    <xdr:to>
      <xdr:col>8</xdr:col>
      <xdr:colOff>646354</xdr:colOff>
      <xdr:row>8</xdr:row>
      <xdr:rowOff>139700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1300" y="444500"/>
          <a:ext cx="26910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ynergy.net.au/Your-business/Business-energy/Government-regulated-tariffs/Synergy-Business-Plan-L1-Tarif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78"/>
  <sheetViews>
    <sheetView tabSelected="1" workbookViewId="0">
      <selection activeCell="H19" sqref="H19"/>
    </sheetView>
  </sheetViews>
  <sheetFormatPr baseColWidth="10" defaultRowHeight="13" x14ac:dyDescent="0.15"/>
  <cols>
    <col min="1" max="1" width="10.83203125" style="43"/>
    <col min="2" max="2" width="16.83203125" style="43" customWidth="1"/>
    <col min="3" max="3" width="13.5" style="43" customWidth="1"/>
    <col min="4" max="4" width="14.5" style="43" customWidth="1"/>
    <col min="5" max="5" width="10.83203125" style="43"/>
    <col min="6" max="6" width="15.5" style="43" customWidth="1"/>
    <col min="7" max="7" width="16.33203125" style="43" customWidth="1"/>
    <col min="8" max="8" width="15" style="43" customWidth="1"/>
    <col min="9" max="9" width="12.83203125" style="43" customWidth="1"/>
    <col min="10" max="16" width="10.83203125" style="43"/>
    <col min="17" max="17" width="13.6640625" style="43" customWidth="1"/>
    <col min="18" max="18" width="24.83203125" style="43" customWidth="1"/>
    <col min="19" max="19" width="13.33203125" style="43" customWidth="1"/>
    <col min="20" max="16384" width="10.83203125" style="43"/>
  </cols>
  <sheetData>
    <row r="1" spans="1:18" ht="14" x14ac:dyDescent="0.15">
      <c r="A1" s="41" t="s">
        <v>103</v>
      </c>
      <c r="B1" s="42"/>
      <c r="C1" s="42"/>
      <c r="D1" s="42"/>
      <c r="E1" s="42"/>
      <c r="F1" s="42"/>
      <c r="G1" s="42"/>
      <c r="H1" s="42"/>
    </row>
    <row r="2" spans="1:18" ht="15" thickBot="1" x14ac:dyDescent="0.2">
      <c r="A2" s="44" t="s">
        <v>104</v>
      </c>
      <c r="B2" s="44"/>
      <c r="C2" s="44"/>
      <c r="D2" s="42"/>
      <c r="E2" s="42"/>
      <c r="F2" s="42"/>
      <c r="G2" s="42"/>
      <c r="H2" s="42"/>
    </row>
    <row r="3" spans="1:18" ht="14" x14ac:dyDescent="0.15">
      <c r="A3" s="44" t="s">
        <v>55</v>
      </c>
      <c r="B3" s="44"/>
      <c r="C3" s="44"/>
      <c r="D3" s="42"/>
      <c r="E3" s="42"/>
      <c r="F3" s="42"/>
      <c r="G3" s="42"/>
      <c r="H3" s="42"/>
      <c r="J3" s="45" t="s">
        <v>105</v>
      </c>
      <c r="K3" s="35"/>
      <c r="L3" s="35"/>
      <c r="M3" s="35"/>
      <c r="N3" s="46"/>
      <c r="O3" s="46"/>
      <c r="P3" s="46"/>
      <c r="Q3" s="47"/>
      <c r="R3" s="48"/>
    </row>
    <row r="4" spans="1:18" ht="14" x14ac:dyDescent="0.15">
      <c r="A4" s="42"/>
      <c r="B4" s="42"/>
      <c r="C4" s="42"/>
      <c r="D4" s="42"/>
      <c r="E4" s="42"/>
      <c r="F4" s="42"/>
      <c r="G4" s="42"/>
      <c r="H4" s="42"/>
      <c r="J4" s="37" t="s">
        <v>106</v>
      </c>
      <c r="K4" s="36"/>
      <c r="L4" s="36"/>
      <c r="M4" s="36"/>
      <c r="N4" s="36"/>
      <c r="O4" s="36"/>
      <c r="P4" s="36"/>
      <c r="Q4" s="49"/>
      <c r="R4" s="50"/>
    </row>
    <row r="5" spans="1:18" ht="14" x14ac:dyDescent="0.15">
      <c r="A5" s="51" t="s">
        <v>107</v>
      </c>
      <c r="B5" s="42"/>
      <c r="C5" s="42"/>
      <c r="D5" s="42"/>
      <c r="E5" s="42"/>
      <c r="F5" s="52"/>
      <c r="G5" s="52"/>
      <c r="H5" s="52"/>
      <c r="I5" s="53"/>
      <c r="J5" s="37" t="s">
        <v>22</v>
      </c>
      <c r="K5" s="36"/>
      <c r="L5" s="36"/>
      <c r="M5" s="36"/>
      <c r="N5" s="36"/>
      <c r="O5" s="36"/>
      <c r="P5" s="36"/>
      <c r="Q5" s="49"/>
      <c r="R5" s="50"/>
    </row>
    <row r="6" spans="1:18" ht="14" x14ac:dyDescent="0.15">
      <c r="A6" s="42" t="s">
        <v>23</v>
      </c>
      <c r="B6" s="42"/>
      <c r="C6" s="42"/>
      <c r="D6" s="42"/>
      <c r="E6" s="42"/>
      <c r="F6" s="52"/>
      <c r="G6" s="52"/>
      <c r="H6" s="52"/>
      <c r="I6" s="53"/>
      <c r="J6" s="37" t="s">
        <v>24</v>
      </c>
      <c r="K6" s="36"/>
      <c r="L6" s="36"/>
      <c r="M6" s="36"/>
      <c r="N6" s="36"/>
      <c r="O6" s="36"/>
      <c r="P6" s="36"/>
      <c r="Q6" s="49"/>
      <c r="R6" s="50"/>
    </row>
    <row r="7" spans="1:18" ht="14" x14ac:dyDescent="0.15">
      <c r="A7" s="42" t="s">
        <v>56</v>
      </c>
      <c r="B7" s="42"/>
      <c r="C7" s="42"/>
      <c r="D7" s="42"/>
      <c r="E7" s="42"/>
      <c r="F7" s="52"/>
      <c r="G7" s="52"/>
      <c r="H7" s="52"/>
      <c r="I7" s="53"/>
      <c r="J7" s="37" t="s">
        <v>59</v>
      </c>
      <c r="K7" s="36"/>
      <c r="L7" s="36"/>
      <c r="M7" s="36"/>
      <c r="N7" s="54"/>
      <c r="O7" s="54"/>
      <c r="P7" s="54"/>
      <c r="Q7" s="49"/>
      <c r="R7" s="50"/>
    </row>
    <row r="8" spans="1:18" ht="14" x14ac:dyDescent="0.15">
      <c r="A8" s="42"/>
      <c r="B8" s="42"/>
      <c r="C8" s="42"/>
      <c r="D8" s="42"/>
      <c r="E8" s="42"/>
      <c r="F8" s="52"/>
      <c r="G8" s="52"/>
      <c r="H8" s="55"/>
      <c r="I8" s="53"/>
      <c r="J8" s="37" t="s">
        <v>0</v>
      </c>
      <c r="K8" s="36"/>
      <c r="L8" s="36"/>
      <c r="M8" s="36"/>
      <c r="N8" s="54"/>
      <c r="O8" s="54"/>
      <c r="P8" s="54"/>
      <c r="Q8" s="49"/>
      <c r="R8" s="50"/>
    </row>
    <row r="9" spans="1:18" ht="14" x14ac:dyDescent="0.15">
      <c r="A9" s="56"/>
      <c r="B9" s="42"/>
      <c r="C9" s="42"/>
      <c r="D9" s="42"/>
      <c r="E9" s="42"/>
      <c r="F9" s="52"/>
      <c r="G9" s="52"/>
      <c r="H9" s="52"/>
      <c r="I9" s="53"/>
      <c r="J9" s="37" t="s">
        <v>1</v>
      </c>
      <c r="K9" s="36"/>
      <c r="L9" s="36"/>
      <c r="M9" s="36"/>
      <c r="N9" s="54"/>
      <c r="O9" s="54"/>
      <c r="P9" s="54"/>
      <c r="Q9" s="49"/>
      <c r="R9" s="50"/>
    </row>
    <row r="10" spans="1:18" ht="15" thickBot="1" x14ac:dyDescent="0.2">
      <c r="A10" s="51" t="s">
        <v>2</v>
      </c>
      <c r="B10" s="42"/>
      <c r="C10" s="42"/>
      <c r="D10" s="42"/>
      <c r="E10" s="42"/>
      <c r="F10" s="52"/>
      <c r="G10" s="52"/>
      <c r="H10" s="42"/>
      <c r="I10" s="53"/>
      <c r="J10" s="38" t="s">
        <v>3</v>
      </c>
      <c r="K10" s="39"/>
      <c r="L10" s="39"/>
      <c r="M10" s="39"/>
      <c r="N10" s="57"/>
      <c r="O10" s="57"/>
      <c r="P10" s="57"/>
      <c r="Q10" s="58"/>
      <c r="R10" s="59"/>
    </row>
    <row r="11" spans="1:18" ht="14" x14ac:dyDescent="0.15">
      <c r="A11" s="42" t="s">
        <v>244</v>
      </c>
      <c r="B11" s="42"/>
      <c r="C11" s="42"/>
      <c r="D11" s="42"/>
      <c r="E11" s="42"/>
      <c r="F11" s="52"/>
      <c r="G11" s="52"/>
      <c r="H11" s="42"/>
      <c r="I11" s="53"/>
      <c r="J11" s="36"/>
      <c r="K11" s="36"/>
      <c r="L11" s="36"/>
      <c r="M11" s="36"/>
      <c r="N11" s="54"/>
      <c r="O11" s="54"/>
      <c r="P11" s="54"/>
      <c r="Q11" s="49"/>
      <c r="R11" s="49"/>
    </row>
    <row r="12" spans="1:18" ht="15" thickBot="1" x14ac:dyDescent="0.2">
      <c r="A12" s="43" t="s">
        <v>271</v>
      </c>
      <c r="B12" s="42"/>
      <c r="C12" s="42"/>
      <c r="D12" s="42"/>
      <c r="E12" s="42"/>
      <c r="F12" s="52"/>
      <c r="G12" s="52"/>
      <c r="H12" s="42"/>
      <c r="I12" s="53"/>
      <c r="J12" s="49"/>
      <c r="K12" s="49"/>
      <c r="L12" s="49"/>
      <c r="M12" s="49"/>
      <c r="N12" s="49"/>
      <c r="O12" s="49"/>
      <c r="P12" s="49"/>
      <c r="Q12" s="49"/>
      <c r="R12" s="49"/>
    </row>
    <row r="13" spans="1:18" ht="14" x14ac:dyDescent="0.15">
      <c r="A13" s="42" t="s">
        <v>4</v>
      </c>
      <c r="E13" s="42"/>
      <c r="F13" s="52"/>
      <c r="G13" s="52"/>
      <c r="H13" s="42"/>
      <c r="I13" s="53"/>
      <c r="J13" s="67" t="s">
        <v>20</v>
      </c>
      <c r="K13" s="48"/>
      <c r="N13" s="60" t="s">
        <v>140</v>
      </c>
      <c r="O13" s="61"/>
    </row>
    <row r="14" spans="1:18" ht="14" x14ac:dyDescent="0.15">
      <c r="A14" s="42"/>
      <c r="B14" s="42"/>
      <c r="C14" s="42"/>
      <c r="D14" s="42"/>
      <c r="E14" s="42"/>
      <c r="F14" s="52"/>
      <c r="G14" s="52"/>
      <c r="H14" s="52"/>
      <c r="I14" s="53"/>
      <c r="J14" s="294" t="s">
        <v>166</v>
      </c>
      <c r="K14" s="150">
        <v>2022</v>
      </c>
      <c r="N14" s="64" t="s">
        <v>57</v>
      </c>
      <c r="O14" s="50"/>
    </row>
    <row r="15" spans="1:18" ht="15" thickBot="1" x14ac:dyDescent="0.2">
      <c r="A15" s="42" t="s">
        <v>5</v>
      </c>
      <c r="B15" s="42"/>
      <c r="C15" s="42"/>
      <c r="D15" s="42"/>
      <c r="E15" s="42"/>
      <c r="F15" s="52"/>
      <c r="G15" s="52"/>
      <c r="H15" s="52"/>
      <c r="I15" s="53"/>
      <c r="J15" s="292" t="s">
        <v>270</v>
      </c>
      <c r="K15" s="69">
        <v>2022</v>
      </c>
      <c r="N15" s="63" t="s">
        <v>58</v>
      </c>
      <c r="O15" s="65"/>
      <c r="Q15" s="66"/>
      <c r="R15" s="66"/>
    </row>
    <row r="16" spans="1:18" ht="14" x14ac:dyDescent="0.15">
      <c r="A16" s="42" t="s">
        <v>6</v>
      </c>
      <c r="B16" s="42"/>
      <c r="C16" s="42"/>
      <c r="D16" s="42"/>
      <c r="E16" s="62"/>
      <c r="F16" s="52"/>
      <c r="G16" s="52"/>
      <c r="H16" s="52"/>
      <c r="I16" s="53"/>
      <c r="J16" s="273" t="s">
        <v>166</v>
      </c>
      <c r="K16" s="274">
        <v>2021</v>
      </c>
      <c r="Q16" s="66"/>
      <c r="R16" s="66"/>
    </row>
    <row r="17" spans="1:18" ht="15" thickBot="1" x14ac:dyDescent="0.2">
      <c r="A17" s="52"/>
      <c r="B17" s="42"/>
      <c r="C17" s="42"/>
      <c r="D17" s="42"/>
      <c r="E17" s="42"/>
      <c r="F17" s="52"/>
      <c r="G17" s="52"/>
      <c r="H17" s="52"/>
      <c r="I17" s="53"/>
      <c r="J17" s="265" t="s">
        <v>21</v>
      </c>
      <c r="K17" s="266">
        <v>2021</v>
      </c>
      <c r="Q17" s="66"/>
      <c r="R17" s="66"/>
    </row>
    <row r="18" spans="1:18" ht="14" x14ac:dyDescent="0.15">
      <c r="A18" s="42" t="s">
        <v>49</v>
      </c>
      <c r="B18" s="42"/>
      <c r="C18" s="42"/>
      <c r="D18" s="42"/>
      <c r="E18" s="42"/>
      <c r="F18" s="52"/>
      <c r="G18" s="52"/>
      <c r="H18" s="52"/>
      <c r="I18" s="53"/>
      <c r="J18" s="254" t="s">
        <v>166</v>
      </c>
      <c r="K18" s="255">
        <v>2020</v>
      </c>
      <c r="N18" s="60" t="s">
        <v>18</v>
      </c>
      <c r="O18" s="61"/>
    </row>
    <row r="19" spans="1:18" ht="14" x14ac:dyDescent="0.15">
      <c r="A19" s="42" t="s">
        <v>50</v>
      </c>
      <c r="B19" s="52"/>
      <c r="C19" s="52"/>
      <c r="D19" s="52"/>
      <c r="E19" s="52"/>
      <c r="F19" s="52"/>
      <c r="G19" s="52"/>
      <c r="H19" s="52"/>
      <c r="I19" s="53"/>
      <c r="J19" s="256" t="s">
        <v>21</v>
      </c>
      <c r="K19" s="257">
        <v>2020</v>
      </c>
      <c r="N19" s="64" t="s">
        <v>57</v>
      </c>
      <c r="O19" s="50"/>
    </row>
    <row r="20" spans="1:18" ht="15" thickBot="1" x14ac:dyDescent="0.2">
      <c r="A20" s="42" t="s">
        <v>51</v>
      </c>
      <c r="B20" s="42"/>
      <c r="C20" s="42"/>
      <c r="D20" s="42"/>
      <c r="E20" s="42"/>
      <c r="F20" s="52"/>
      <c r="G20" s="52"/>
      <c r="H20" s="52"/>
      <c r="I20" s="53"/>
      <c r="J20" s="214" t="s">
        <v>166</v>
      </c>
      <c r="K20" s="215">
        <v>2019</v>
      </c>
      <c r="N20" s="63" t="s">
        <v>19</v>
      </c>
      <c r="O20" s="65"/>
    </row>
    <row r="21" spans="1:18" ht="14" x14ac:dyDescent="0.15">
      <c r="A21" s="42" t="s">
        <v>52</v>
      </c>
      <c r="B21" s="42"/>
      <c r="C21" s="42"/>
      <c r="D21" s="42"/>
      <c r="E21" s="42"/>
      <c r="F21" s="52"/>
      <c r="G21" s="52"/>
      <c r="H21" s="52"/>
      <c r="I21" s="53"/>
      <c r="J21" s="205" t="s">
        <v>21</v>
      </c>
      <c r="K21" s="206">
        <v>2019</v>
      </c>
    </row>
    <row r="22" spans="1:18" ht="14" x14ac:dyDescent="0.15">
      <c r="A22" s="42"/>
      <c r="B22" s="42"/>
      <c r="C22" s="42"/>
      <c r="D22" s="42"/>
      <c r="E22" s="42"/>
      <c r="F22" s="52"/>
      <c r="G22" s="52"/>
      <c r="H22" s="52"/>
      <c r="I22" s="53"/>
      <c r="J22" s="200" t="s">
        <v>166</v>
      </c>
      <c r="K22" s="201">
        <v>2018</v>
      </c>
    </row>
    <row r="23" spans="1:18" ht="14" x14ac:dyDescent="0.15">
      <c r="A23" s="42"/>
      <c r="B23" s="52"/>
      <c r="C23" s="52"/>
      <c r="D23" s="52"/>
      <c r="E23" s="52"/>
      <c r="F23" s="52"/>
      <c r="G23" s="52"/>
      <c r="H23" s="52"/>
      <c r="I23" s="53"/>
      <c r="J23" s="149" t="s">
        <v>21</v>
      </c>
      <c r="K23" s="150">
        <v>2018</v>
      </c>
    </row>
    <row r="24" spans="1:18" ht="14" x14ac:dyDescent="0.15">
      <c r="A24" s="42" t="s">
        <v>53</v>
      </c>
      <c r="B24" s="53"/>
      <c r="C24" s="53"/>
      <c r="D24" s="53"/>
      <c r="E24" s="53"/>
      <c r="F24" s="53"/>
      <c r="G24" s="53"/>
      <c r="H24" s="53"/>
      <c r="I24" s="53"/>
      <c r="J24" s="72" t="s">
        <v>166</v>
      </c>
      <c r="K24" s="73">
        <v>2017</v>
      </c>
    </row>
    <row r="25" spans="1:18" ht="14" x14ac:dyDescent="0.15">
      <c r="A25" s="42" t="s">
        <v>54</v>
      </c>
      <c r="B25" s="53"/>
      <c r="C25" s="53"/>
      <c r="D25" s="53"/>
      <c r="E25" s="53"/>
      <c r="F25" s="53"/>
      <c r="G25" s="53"/>
      <c r="H25" s="53"/>
      <c r="I25" s="53"/>
      <c r="J25" s="68" t="s">
        <v>21</v>
      </c>
      <c r="K25" s="69">
        <v>2017</v>
      </c>
    </row>
    <row r="26" spans="1:18" ht="14" thickBot="1" x14ac:dyDescent="0.2">
      <c r="B26" s="53"/>
      <c r="C26" s="53"/>
      <c r="D26" s="53"/>
      <c r="E26" s="53"/>
      <c r="F26" s="53"/>
      <c r="G26" s="53"/>
      <c r="H26" s="53"/>
      <c r="I26" s="53"/>
      <c r="J26" s="70" t="s">
        <v>21</v>
      </c>
      <c r="K26" s="71">
        <v>2016</v>
      </c>
    </row>
    <row r="27" spans="1:18" x14ac:dyDescent="0.15">
      <c r="E27" s="53"/>
      <c r="F27" s="53"/>
      <c r="G27" s="53"/>
      <c r="H27" s="53"/>
      <c r="I27" s="53"/>
    </row>
    <row r="28" spans="1:18" x14ac:dyDescent="0.15">
      <c r="E28" s="53"/>
      <c r="F28" s="53"/>
      <c r="G28" s="53"/>
      <c r="H28" s="53"/>
      <c r="I28" s="53"/>
    </row>
    <row r="29" spans="1:18" x14ac:dyDescent="0.15">
      <c r="E29" s="53"/>
      <c r="F29" s="53"/>
      <c r="G29" s="53"/>
      <c r="H29" s="53"/>
      <c r="I29" s="53"/>
    </row>
    <row r="30" spans="1:18" x14ac:dyDescent="0.15">
      <c r="E30" s="53"/>
      <c r="F30" s="53"/>
      <c r="G30" s="53"/>
      <c r="H30" s="53"/>
      <c r="I30" s="53"/>
    </row>
    <row r="31" spans="1:18" x14ac:dyDescent="0.15">
      <c r="E31" s="53"/>
      <c r="F31" s="53"/>
      <c r="G31" s="53"/>
      <c r="H31" s="53"/>
      <c r="I31" s="53"/>
    </row>
    <row r="32" spans="1:18" x14ac:dyDescent="0.15">
      <c r="E32" s="53"/>
      <c r="F32" s="53"/>
      <c r="G32" s="53"/>
      <c r="H32" s="53"/>
      <c r="I32" s="53"/>
    </row>
    <row r="33" spans="5:9" x14ac:dyDescent="0.15">
      <c r="E33" s="53"/>
      <c r="F33" s="53"/>
      <c r="G33" s="53"/>
      <c r="H33" s="53"/>
      <c r="I33" s="53"/>
    </row>
    <row r="34" spans="5:9" x14ac:dyDescent="0.15">
      <c r="E34" s="53"/>
      <c r="F34" s="53"/>
      <c r="G34" s="53"/>
      <c r="H34" s="53"/>
      <c r="I34" s="53"/>
    </row>
    <row r="76" spans="1:11" x14ac:dyDescent="0.15">
      <c r="A76" s="43" t="s">
        <v>16</v>
      </c>
    </row>
    <row r="78" spans="1:11" x14ac:dyDescent="0.15">
      <c r="K78" s="43" t="s">
        <v>17</v>
      </c>
    </row>
  </sheetData>
  <sheetProtection algorithmName="SHA-512" hashValue="/Bbagxfk3cKA64PwzIwmdjakz5T/9BKZ5p2Ub4fsekES0JIFc76h0H9OQNonm9W5pWcXWWihiLuhYwpqsM0++Q==" saltValue="zNyp7SRXWOE8jWR5hUlagA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195DE-5836-3F4A-98B8-0DAFED4B0D23}">
  <sheetPr codeName="Sheet5">
    <tabColor theme="0" tint="-0.34998626667073579"/>
  </sheetPr>
  <dimension ref="A1:AW216"/>
  <sheetViews>
    <sheetView zoomScale="90" zoomScaleNormal="90" workbookViewId="0">
      <selection activeCell="D18" sqref="D18"/>
    </sheetView>
  </sheetViews>
  <sheetFormatPr baseColWidth="10" defaultRowHeight="13" x14ac:dyDescent="0.15"/>
  <cols>
    <col min="1" max="1" width="20.33203125" style="155" customWidth="1"/>
    <col min="2" max="2" width="24.33203125" style="155" customWidth="1"/>
    <col min="3" max="14" width="12.1640625" style="155" customWidth="1"/>
    <col min="15" max="16" width="12.1640625" style="155" hidden="1" customWidth="1"/>
    <col min="17" max="20" width="12.1640625" style="155" customWidth="1"/>
    <col min="21" max="49" width="7.5" style="155" customWidth="1"/>
    <col min="50" max="16384" width="10.83203125" style="155"/>
  </cols>
  <sheetData>
    <row r="1" spans="1:49" ht="14" x14ac:dyDescent="0.15">
      <c r="A1" s="154" t="s">
        <v>61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</row>
    <row r="2" spans="1:49" ht="14" x14ac:dyDescent="0.15">
      <c r="A2" s="156" t="s">
        <v>11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</row>
    <row r="3" spans="1:49" ht="15" thickBot="1" x14ac:dyDescent="0.2">
      <c r="A3" s="154"/>
      <c r="B3" s="154"/>
      <c r="C3" s="154"/>
      <c r="D3" s="154"/>
      <c r="E3" s="154"/>
      <c r="F3" s="154"/>
      <c r="G3" s="157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207"/>
      <c r="P4" s="207"/>
      <c r="Q4" s="84"/>
      <c r="R4" s="84"/>
      <c r="S4" s="84"/>
      <c r="T4" s="86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208"/>
      <c r="P5" s="208"/>
      <c r="Q5" s="85"/>
      <c r="R5" s="85"/>
      <c r="S5" s="85"/>
      <c r="T5" s="88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208"/>
      <c r="P6" s="208"/>
      <c r="Q6" s="85"/>
      <c r="R6" s="85"/>
      <c r="S6" s="85"/>
      <c r="T6" s="88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</row>
    <row r="7" spans="1:49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85" t="s">
        <v>131</v>
      </c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</row>
    <row r="8" spans="1:49" ht="18" customHeight="1" x14ac:dyDescent="0.15">
      <c r="A8" s="175" t="str">
        <f>'WA Oct 2018'!K2</f>
        <v>Horizon Power</v>
      </c>
      <c r="B8" s="177" t="str">
        <f>'WA Oct 2018'!L2</f>
        <v xml:space="preserve">Regulated </v>
      </c>
      <c r="C8" s="162">
        <f>91*'WA Oct 2018'!M2/100</f>
        <v>141.90994999999998</v>
      </c>
      <c r="D8" s="162">
        <f>IF($C$5&gt;='WA Oct 2018'!P2,('WA Oct 2018'!P2*'WA Oct 2018'!N2/100),('WA Bills October 2018'!$C$5*'WA Oct 2018'!N2/100))</f>
        <v>1213.3900000000001</v>
      </c>
      <c r="E8" s="162">
        <v>0</v>
      </c>
      <c r="F8" s="162">
        <v>0</v>
      </c>
      <c r="G8" s="163">
        <v>0</v>
      </c>
      <c r="H8" s="162">
        <f>IF(($C$5&lt;'WA Oct 2018'!P2),(0),('WA Bills October 2018'!$C$5-'WA Oct 2018'!P2)*'WA Oct 2018'!Q2/100)</f>
        <v>0</v>
      </c>
      <c r="I8" s="164">
        <f>SUM(C8:H8)</f>
        <v>1355.2999500000001</v>
      </c>
      <c r="J8" s="165">
        <f>I8*4</f>
        <v>5421.1998000000003</v>
      </c>
      <c r="K8" s="161">
        <v>0</v>
      </c>
      <c r="L8" s="161">
        <f>'WA Oct 2018'!AZ2</f>
        <v>0</v>
      </c>
      <c r="M8" s="161">
        <f>'WA Oct 2018'!BA2</f>
        <v>0</v>
      </c>
      <c r="N8" s="161">
        <f>'WA Oct 2018'!BB2</f>
        <v>0</v>
      </c>
      <c r="O8" s="165">
        <f>J8</f>
        <v>5421.1998000000003</v>
      </c>
      <c r="P8" s="165">
        <f>O8</f>
        <v>5421.1998000000003</v>
      </c>
      <c r="Q8" s="165">
        <f>O8*1.1</f>
        <v>5963.3197800000007</v>
      </c>
      <c r="R8" s="165">
        <f>P8*1.1</f>
        <v>5963.3197800000007</v>
      </c>
      <c r="S8" s="166">
        <f>'WA Oct 2018'!BI2</f>
        <v>0</v>
      </c>
      <c r="T8" s="167" t="str">
        <f>'WA Oct 2018'!BJ2</f>
        <v>n</v>
      </c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</row>
    <row r="9" spans="1:49" ht="18" customHeight="1" thickBot="1" x14ac:dyDescent="0.2">
      <c r="A9" s="176" t="str">
        <f>'WA Oct 2018'!K3</f>
        <v>Synergy</v>
      </c>
      <c r="B9" s="178" t="str">
        <f>'WA Oct 2018'!L3</f>
        <v>Regulated</v>
      </c>
      <c r="C9" s="169">
        <f>91*'WA Oct 2018'!M3/100</f>
        <v>141.91085999999999</v>
      </c>
      <c r="D9" s="169">
        <f>IF($C$5&gt;='WA Oct 2018'!P3,('WA Oct 2018'!P3*'WA Oct 2018'!N3/100),('WA Bills October 2018'!$C$5*'WA Oct 2018'!N3/100))</f>
        <v>1213.3900000000001</v>
      </c>
      <c r="E9" s="169">
        <v>0</v>
      </c>
      <c r="F9" s="169">
        <v>0</v>
      </c>
      <c r="G9" s="170">
        <v>0</v>
      </c>
      <c r="H9" s="169">
        <f>IF(($C$5&lt;'WA Oct 2018'!P3),(0),('WA Bills October 2018'!$C$5-'WA Oct 2018'!P3)*'WA Oct 2018'!Q3/100)</f>
        <v>0</v>
      </c>
      <c r="I9" s="171">
        <f t="shared" ref="I9" si="0">SUM(C9:H9)</f>
        <v>1355.3008600000001</v>
      </c>
      <c r="J9" s="172">
        <f t="shared" ref="J9" si="1">I9*4</f>
        <v>5421.2034400000002</v>
      </c>
      <c r="K9" s="168">
        <v>0</v>
      </c>
      <c r="L9" s="168">
        <f>'WA Oct 2018'!AZ3</f>
        <v>0</v>
      </c>
      <c r="M9" s="168">
        <f>'WA Oct 2018'!BA3</f>
        <v>0</v>
      </c>
      <c r="N9" s="168">
        <f>'WA Oct 2018'!BB3</f>
        <v>0</v>
      </c>
      <c r="O9" s="172">
        <f>J9-((I9-C9)*L9/100)*4</f>
        <v>5421.2034400000002</v>
      </c>
      <c r="P9" s="172">
        <f>O9-(O9*M9/100)</f>
        <v>5421.2034400000002</v>
      </c>
      <c r="Q9" s="172">
        <f>O9*1.1</f>
        <v>5963.3237840000011</v>
      </c>
      <c r="R9" s="172">
        <f>P9*1.1</f>
        <v>5963.3237840000011</v>
      </c>
      <c r="S9" s="173">
        <f>'WA Oct 2018'!BI3</f>
        <v>0</v>
      </c>
      <c r="T9" s="174" t="str">
        <f>'WA Oct 2018'!BJ3</f>
        <v>n</v>
      </c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</row>
    <row r="10" spans="1:49" ht="14" x14ac:dyDescent="0.15"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</row>
    <row r="11" spans="1:49" ht="15" thickBot="1" x14ac:dyDescent="0.2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7"/>
      <c r="U11" s="159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59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59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59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59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59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</row>
    <row r="17" spans="1:49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92</v>
      </c>
      <c r="M17" s="183" t="s">
        <v>101</v>
      </c>
      <c r="N17" s="183" t="s">
        <v>64</v>
      </c>
      <c r="O17" s="184" t="s">
        <v>65</v>
      </c>
      <c r="P17" s="184" t="s">
        <v>7</v>
      </c>
      <c r="Q17" s="184" t="s">
        <v>165</v>
      </c>
      <c r="R17" s="184" t="s">
        <v>60</v>
      </c>
      <c r="S17" s="183" t="s">
        <v>8</v>
      </c>
      <c r="T17" s="185" t="s">
        <v>9</v>
      </c>
      <c r="U17" s="160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</row>
    <row r="18" spans="1:49" ht="18" customHeight="1" thickBot="1" x14ac:dyDescent="0.2">
      <c r="A18" s="186" t="str">
        <f>'WA Oct 2018'!K4</f>
        <v>Synergy</v>
      </c>
      <c r="B18" s="187" t="str">
        <f>'WA Oct 2018'!L4</f>
        <v>Regulated</v>
      </c>
      <c r="C18" s="188">
        <f>91*'WA Oct 2018'!M4/100</f>
        <v>251.40815699999999</v>
      </c>
      <c r="D18" s="188">
        <f>(C13*C14)*'WA Oct 2018'!N2/100</f>
        <v>849.37300000000005</v>
      </c>
      <c r="E18" s="188">
        <v>0</v>
      </c>
      <c r="F18" s="188">
        <v>0</v>
      </c>
      <c r="G18" s="189">
        <v>0</v>
      </c>
      <c r="H18" s="188">
        <f>(C13*C15)*'WA Oct 2018'!W4/100</f>
        <v>146.81549999999999</v>
      </c>
      <c r="I18" s="190">
        <f>SUM(C18:H18)</f>
        <v>1247.5966570000001</v>
      </c>
      <c r="J18" s="191">
        <f>I18*4</f>
        <v>4990.3866280000002</v>
      </c>
      <c r="K18" s="192">
        <v>0</v>
      </c>
      <c r="L18" s="192">
        <f>'WA Oct 2018'!AZ4</f>
        <v>0</v>
      </c>
      <c r="M18" s="192">
        <f>'WA Oct 2018'!BA4</f>
        <v>0</v>
      </c>
      <c r="N18" s="192">
        <f>'WA Oct 2018'!BB4</f>
        <v>0</v>
      </c>
      <c r="O18" s="191">
        <f>J18</f>
        <v>4990.3866280000002</v>
      </c>
      <c r="P18" s="191">
        <f>O18</f>
        <v>4990.3866280000002</v>
      </c>
      <c r="Q18" s="191">
        <f>O18*1.1</f>
        <v>5489.4252908000008</v>
      </c>
      <c r="R18" s="191">
        <f>P18*1.1</f>
        <v>5489.4252908000008</v>
      </c>
      <c r="S18" s="193">
        <f>'WA Oct 2018'!BI4</f>
        <v>0</v>
      </c>
      <c r="T18" s="194" t="str">
        <f>'WA Oct 2018'!BJ4</f>
        <v>n</v>
      </c>
      <c r="U18" s="159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</row>
    <row r="19" spans="1:49" ht="14" x14ac:dyDescent="0.15">
      <c r="U19" s="159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</row>
    <row r="20" spans="1:49" ht="14" x14ac:dyDescent="0.15">
      <c r="U20" s="159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</row>
    <row r="21" spans="1:49" ht="14" x14ac:dyDescent="0.15">
      <c r="U21" s="159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</row>
    <row r="22" spans="1:49" ht="14" x14ac:dyDescent="0.15">
      <c r="U22" s="159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</row>
    <row r="23" spans="1:49" ht="14" x14ac:dyDescent="0.15">
      <c r="U23" s="159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</row>
    <row r="24" spans="1:49" ht="14" x14ac:dyDescent="0.15">
      <c r="U24" s="159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</row>
    <row r="25" spans="1:49" ht="14" x14ac:dyDescent="0.15">
      <c r="U25" s="160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</row>
    <row r="26" spans="1:49" ht="14" x14ac:dyDescent="0.15">
      <c r="U26" s="159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</row>
    <row r="27" spans="1:49" ht="14" x14ac:dyDescent="0.15">
      <c r="U27" s="159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</row>
    <row r="28" spans="1:49" ht="14" x14ac:dyDescent="0.15">
      <c r="U28" s="159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</row>
    <row r="29" spans="1:49" ht="14" x14ac:dyDescent="0.15">
      <c r="U29" s="159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</row>
    <row r="30" spans="1:49" ht="14" x14ac:dyDescent="0.15">
      <c r="U30" s="159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</row>
    <row r="31" spans="1:49" ht="14" x14ac:dyDescent="0.15">
      <c r="U31" s="159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</row>
    <row r="32" spans="1:49" ht="14" x14ac:dyDescent="0.15">
      <c r="U32" s="159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</row>
    <row r="33" spans="21:49" ht="14" x14ac:dyDescent="0.15">
      <c r="U33" s="159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</row>
    <row r="34" spans="21:49" ht="14" x14ac:dyDescent="0.15">
      <c r="U34" s="159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</row>
    <row r="35" spans="21:49" ht="14" x14ac:dyDescent="0.15">
      <c r="U35" s="159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</row>
    <row r="36" spans="21:49" ht="14" x14ac:dyDescent="0.15">
      <c r="U36" s="159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</row>
    <row r="37" spans="21:49" ht="14" x14ac:dyDescent="0.15">
      <c r="U37" s="159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</row>
    <row r="38" spans="21:49" ht="14" x14ac:dyDescent="0.15">
      <c r="U38" s="159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</row>
    <row r="39" spans="21:49" ht="14" x14ac:dyDescent="0.15">
      <c r="U39" s="159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</row>
    <row r="40" spans="21:49" ht="14" x14ac:dyDescent="0.15">
      <c r="U40" s="159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</row>
    <row r="41" spans="21:49" ht="14" x14ac:dyDescent="0.15">
      <c r="U41" s="159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</row>
    <row r="42" spans="21:49" ht="14" x14ac:dyDescent="0.15">
      <c r="U42" s="159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</row>
    <row r="43" spans="21:49" ht="14" x14ac:dyDescent="0.15">
      <c r="U43" s="159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</row>
    <row r="44" spans="21:49" ht="14" x14ac:dyDescent="0.15">
      <c r="U44" s="159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</row>
    <row r="45" spans="21:49" ht="14" x14ac:dyDescent="0.15">
      <c r="U45" s="159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</row>
    <row r="46" spans="21:49" ht="14" x14ac:dyDescent="0.15">
      <c r="U46" s="159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21:49" ht="14" x14ac:dyDescent="0.15">
      <c r="U47" s="159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21:49" ht="14" x14ac:dyDescent="0.15">
      <c r="U48" s="159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</row>
    <row r="49" spans="21:49" ht="14" x14ac:dyDescent="0.15">
      <c r="U49" s="159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</row>
    <row r="50" spans="21:49" ht="14" x14ac:dyDescent="0.15">
      <c r="U50" s="159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</row>
    <row r="51" spans="21:49" ht="14" x14ac:dyDescent="0.15">
      <c r="U51" s="159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</row>
    <row r="52" spans="21:49" ht="14" x14ac:dyDescent="0.15">
      <c r="U52" s="159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</row>
    <row r="53" spans="21:49" ht="14" x14ac:dyDescent="0.15">
      <c r="U53" s="159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</row>
    <row r="54" spans="21:49" ht="14" x14ac:dyDescent="0.15">
      <c r="U54" s="159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</row>
    <row r="55" spans="21:49" ht="14" x14ac:dyDescent="0.15">
      <c r="U55" s="159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</row>
    <row r="56" spans="21:49" ht="14" x14ac:dyDescent="0.15">
      <c r="U56" s="159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</row>
    <row r="57" spans="21:49" ht="14" x14ac:dyDescent="0.15">
      <c r="U57" s="159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</row>
    <row r="58" spans="21:49" ht="14" x14ac:dyDescent="0.15">
      <c r="U58" s="159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</row>
    <row r="59" spans="21:49" ht="14" x14ac:dyDescent="0.15">
      <c r="U59" s="159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</row>
    <row r="60" spans="21:49" ht="14" x14ac:dyDescent="0.15">
      <c r="U60" s="159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</row>
    <row r="61" spans="21:49" ht="14" x14ac:dyDescent="0.15">
      <c r="U61" s="159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</row>
    <row r="62" spans="21:49" ht="14" x14ac:dyDescent="0.15">
      <c r="U62" s="159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</row>
    <row r="63" spans="21:49" ht="14" x14ac:dyDescent="0.15">
      <c r="U63" s="159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</row>
    <row r="64" spans="21:49" ht="14" x14ac:dyDescent="0.15">
      <c r="U64" s="159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</row>
    <row r="65" spans="21:49" ht="14" x14ac:dyDescent="0.15">
      <c r="U65" s="159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</row>
    <row r="66" spans="21:49" ht="14" x14ac:dyDescent="0.15">
      <c r="U66" s="159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</row>
    <row r="67" spans="21:49" ht="14" x14ac:dyDescent="0.15">
      <c r="U67" s="159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</row>
    <row r="68" spans="21:49" ht="14" x14ac:dyDescent="0.15">
      <c r="U68" s="159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</row>
    <row r="69" spans="21:49" ht="14" x14ac:dyDescent="0.15">
      <c r="U69" s="159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</row>
    <row r="70" spans="21:49" ht="14" x14ac:dyDescent="0.15">
      <c r="U70" s="159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</row>
    <row r="71" spans="21:49" ht="14" x14ac:dyDescent="0.15">
      <c r="U71" s="159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</row>
    <row r="72" spans="21:49" ht="14" x14ac:dyDescent="0.15">
      <c r="U72" s="159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</row>
    <row r="73" spans="21:49" ht="14" x14ac:dyDescent="0.15">
      <c r="U73" s="159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</row>
    <row r="74" spans="21:49" ht="14" x14ac:dyDescent="0.15">
      <c r="U74" s="159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</row>
    <row r="75" spans="21:49" ht="14" x14ac:dyDescent="0.15">
      <c r="U75" s="159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</row>
    <row r="76" spans="21:49" ht="14" x14ac:dyDescent="0.15">
      <c r="U76" s="159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</row>
    <row r="77" spans="21:49" ht="14" x14ac:dyDescent="0.15">
      <c r="U77" s="159"/>
      <c r="V77" s="158"/>
      <c r="W77" s="158"/>
      <c r="X77" s="158"/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</row>
    <row r="78" spans="21:49" ht="14" x14ac:dyDescent="0.15">
      <c r="U78" s="159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</row>
    <row r="79" spans="21:49" ht="14" x14ac:dyDescent="0.15">
      <c r="U79" s="159"/>
      <c r="V79" s="158"/>
      <c r="W79" s="158"/>
      <c r="X79" s="158"/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</row>
    <row r="80" spans="21:49" ht="14" x14ac:dyDescent="0.15">
      <c r="U80" s="159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</row>
    <row r="81" spans="21:49" ht="14" x14ac:dyDescent="0.15">
      <c r="U81" s="159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</row>
    <row r="82" spans="21:49" ht="14" x14ac:dyDescent="0.15">
      <c r="U82" s="159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</row>
    <row r="83" spans="21:49" ht="14" x14ac:dyDescent="0.15">
      <c r="U83" s="159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</row>
    <row r="84" spans="21:49" ht="14" x14ac:dyDescent="0.15">
      <c r="U84" s="159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</row>
    <row r="85" spans="21:49" ht="14" x14ac:dyDescent="0.15">
      <c r="U85" s="159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</row>
    <row r="86" spans="21:49" ht="14" x14ac:dyDescent="0.15">
      <c r="U86" s="159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</row>
    <row r="87" spans="21:49" ht="14" x14ac:dyDescent="0.15">
      <c r="U87" s="159"/>
      <c r="V87" s="158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</row>
    <row r="88" spans="21:49" ht="14" x14ac:dyDescent="0.15">
      <c r="U88" s="159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</row>
    <row r="89" spans="21:49" ht="14" x14ac:dyDescent="0.15">
      <c r="U89" s="159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</row>
    <row r="90" spans="21:49" ht="14" x14ac:dyDescent="0.15">
      <c r="U90" s="159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</row>
    <row r="91" spans="21:49" ht="14" x14ac:dyDescent="0.15">
      <c r="U91" s="159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</row>
    <row r="92" spans="21:49" ht="14" x14ac:dyDescent="0.15">
      <c r="U92" s="159"/>
      <c r="V92" s="158"/>
      <c r="W92" s="158"/>
      <c r="X92" s="158"/>
      <c r="Y92" s="158"/>
      <c r="Z92" s="158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</row>
    <row r="93" spans="21:49" ht="14" x14ac:dyDescent="0.15">
      <c r="U93" s="159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</row>
    <row r="94" spans="21:49" ht="14" x14ac:dyDescent="0.15">
      <c r="U94" s="159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</row>
    <row r="95" spans="21:49" ht="14" x14ac:dyDescent="0.15">
      <c r="U95" s="159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</row>
    <row r="96" spans="21:49" ht="14" x14ac:dyDescent="0.15">
      <c r="U96" s="159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</row>
    <row r="97" spans="21:49" ht="14" x14ac:dyDescent="0.15">
      <c r="U97" s="159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</row>
    <row r="98" spans="21:49" ht="14" x14ac:dyDescent="0.15">
      <c r="U98" s="159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</row>
    <row r="99" spans="21:49" ht="14" x14ac:dyDescent="0.15">
      <c r="U99" s="159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</row>
    <row r="100" spans="21:49" ht="14" x14ac:dyDescent="0.15">
      <c r="U100" s="159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</row>
    <row r="101" spans="21:49" ht="14" x14ac:dyDescent="0.15">
      <c r="U101" s="159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</row>
    <row r="102" spans="21:49" ht="14" x14ac:dyDescent="0.15">
      <c r="U102" s="159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</row>
    <row r="103" spans="21:49" ht="14" x14ac:dyDescent="0.15">
      <c r="U103" s="159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</row>
    <row r="104" spans="21:49" ht="14" x14ac:dyDescent="0.15">
      <c r="U104" s="159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</row>
    <row r="105" spans="21:49" ht="14" x14ac:dyDescent="0.15">
      <c r="U105" s="159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</row>
    <row r="106" spans="21:49" ht="14" x14ac:dyDescent="0.15">
      <c r="U106" s="159"/>
      <c r="V106" s="158"/>
      <c r="W106" s="158"/>
      <c r="X106" s="158"/>
      <c r="Y106" s="158"/>
      <c r="Z106" s="158"/>
      <c r="AA106" s="158"/>
      <c r="AB106" s="158"/>
      <c r="AC106" s="158"/>
      <c r="AD106" s="158"/>
      <c r="AE106" s="158"/>
      <c r="AF106" s="158"/>
      <c r="AG106" s="158"/>
      <c r="AH106" s="15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8"/>
      <c r="AU106" s="158"/>
      <c r="AV106" s="158"/>
      <c r="AW106" s="158"/>
    </row>
    <row r="107" spans="21:49" ht="14" x14ac:dyDescent="0.15">
      <c r="U107" s="159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8"/>
      <c r="AU107" s="158"/>
      <c r="AV107" s="158"/>
      <c r="AW107" s="158"/>
    </row>
    <row r="108" spans="21:49" ht="14" x14ac:dyDescent="0.15">
      <c r="U108" s="159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8"/>
      <c r="AG108" s="158"/>
      <c r="AH108" s="158"/>
      <c r="AI108" s="158"/>
      <c r="AJ108" s="158"/>
      <c r="AK108" s="158"/>
      <c r="AL108" s="158"/>
      <c r="AM108" s="158"/>
      <c r="AN108" s="158"/>
      <c r="AO108" s="158"/>
      <c r="AP108" s="158"/>
      <c r="AQ108" s="158"/>
      <c r="AR108" s="158"/>
      <c r="AS108" s="158"/>
      <c r="AT108" s="158"/>
      <c r="AU108" s="158"/>
      <c r="AV108" s="158"/>
      <c r="AW108" s="158"/>
    </row>
    <row r="109" spans="21:49" ht="14" x14ac:dyDescent="0.15">
      <c r="U109" s="159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158"/>
      <c r="AV109" s="158"/>
      <c r="AW109" s="158"/>
    </row>
    <row r="110" spans="21:49" ht="14" x14ac:dyDescent="0.15">
      <c r="U110" s="159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8"/>
      <c r="AF110" s="158"/>
      <c r="AG110" s="158"/>
      <c r="AH110" s="158"/>
      <c r="AI110" s="158"/>
      <c r="AJ110" s="158"/>
      <c r="AK110" s="158"/>
      <c r="AL110" s="158"/>
      <c r="AM110" s="158"/>
      <c r="AN110" s="158"/>
      <c r="AO110" s="158"/>
      <c r="AP110" s="158"/>
      <c r="AQ110" s="158"/>
      <c r="AR110" s="158"/>
      <c r="AS110" s="158"/>
      <c r="AT110" s="158"/>
      <c r="AU110" s="158"/>
      <c r="AV110" s="158"/>
      <c r="AW110" s="158"/>
    </row>
    <row r="111" spans="21:49" ht="14" x14ac:dyDescent="0.15">
      <c r="U111" s="159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8"/>
      <c r="AF111" s="158"/>
      <c r="AG111" s="158"/>
      <c r="AH111" s="158"/>
      <c r="AI111" s="158"/>
      <c r="AJ111" s="158"/>
      <c r="AK111" s="158"/>
      <c r="AL111" s="158"/>
      <c r="AM111" s="158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</row>
    <row r="112" spans="21:49" ht="14" x14ac:dyDescent="0.15">
      <c r="U112" s="159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</row>
    <row r="113" spans="21:49" ht="14" x14ac:dyDescent="0.15">
      <c r="U113" s="159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8"/>
      <c r="AV113" s="158"/>
      <c r="AW113" s="158"/>
    </row>
    <row r="114" spans="21:49" ht="14" x14ac:dyDescent="0.15">
      <c r="U114" s="159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8"/>
      <c r="AV114" s="158"/>
      <c r="AW114" s="158"/>
    </row>
    <row r="115" spans="21:49" ht="14" x14ac:dyDescent="0.15">
      <c r="U115" s="159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</row>
    <row r="116" spans="21:49" ht="14" x14ac:dyDescent="0.15">
      <c r="U116" s="159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</row>
    <row r="117" spans="21:49" ht="14" x14ac:dyDescent="0.15">
      <c r="U117" s="159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</row>
    <row r="118" spans="21:49" ht="14" x14ac:dyDescent="0.15">
      <c r="U118" s="159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</row>
    <row r="119" spans="21:49" ht="14" x14ac:dyDescent="0.15">
      <c r="U119" s="159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</row>
    <row r="120" spans="21:49" ht="14" x14ac:dyDescent="0.15">
      <c r="U120" s="159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8"/>
      <c r="AU120" s="158"/>
      <c r="AV120" s="158"/>
      <c r="AW120" s="158"/>
    </row>
    <row r="121" spans="21:49" ht="14" x14ac:dyDescent="0.15">
      <c r="U121" s="159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  <c r="AU121" s="158"/>
      <c r="AV121" s="158"/>
      <c r="AW121" s="158"/>
    </row>
    <row r="122" spans="21:49" ht="14" x14ac:dyDescent="0.15">
      <c r="U122" s="159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8"/>
      <c r="AV122" s="158"/>
      <c r="AW122" s="158"/>
    </row>
    <row r="123" spans="21:49" ht="14" x14ac:dyDescent="0.15">
      <c r="U123" s="159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</row>
    <row r="124" spans="21:49" ht="14" x14ac:dyDescent="0.15">
      <c r="U124" s="159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</row>
    <row r="125" spans="21:49" ht="14" x14ac:dyDescent="0.15">
      <c r="U125" s="159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8"/>
      <c r="AV125" s="158"/>
      <c r="AW125" s="158"/>
    </row>
    <row r="126" spans="21:49" ht="14" x14ac:dyDescent="0.15">
      <c r="U126" s="159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8"/>
      <c r="AV126" s="158"/>
      <c r="AW126" s="158"/>
    </row>
    <row r="127" spans="21:49" ht="14" x14ac:dyDescent="0.15">
      <c r="U127" s="159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8"/>
      <c r="AV127" s="158"/>
      <c r="AW127" s="158"/>
    </row>
    <row r="128" spans="21:49" ht="14" x14ac:dyDescent="0.15">
      <c r="U128" s="159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  <c r="AU128" s="158"/>
      <c r="AV128" s="158"/>
      <c r="AW128" s="158"/>
    </row>
    <row r="129" spans="21:49" ht="14" x14ac:dyDescent="0.15">
      <c r="U129" s="159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</row>
    <row r="130" spans="21:49" ht="14" x14ac:dyDescent="0.15">
      <c r="U130" s="159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</row>
    <row r="131" spans="21:49" ht="14" x14ac:dyDescent="0.15">
      <c r="U131" s="159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</row>
    <row r="132" spans="21:49" ht="14" x14ac:dyDescent="0.15">
      <c r="U132" s="159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</row>
    <row r="133" spans="21:49" ht="14" x14ac:dyDescent="0.15">
      <c r="U133" s="159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</row>
    <row r="134" spans="21:49" ht="14" x14ac:dyDescent="0.15">
      <c r="U134" s="159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</row>
    <row r="135" spans="21:49" ht="14" x14ac:dyDescent="0.15">
      <c r="U135" s="159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</row>
    <row r="136" spans="21:49" ht="14" x14ac:dyDescent="0.15">
      <c r="U136" s="159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</row>
    <row r="137" spans="21:49" ht="14" x14ac:dyDescent="0.15">
      <c r="U137" s="159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</row>
    <row r="138" spans="21:49" ht="14" x14ac:dyDescent="0.15">
      <c r="U138" s="159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</row>
    <row r="139" spans="21:49" ht="14" x14ac:dyDescent="0.15">
      <c r="U139" s="159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</row>
    <row r="140" spans="21:49" ht="14" x14ac:dyDescent="0.15">
      <c r="U140" s="159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</row>
    <row r="141" spans="21:49" ht="14" x14ac:dyDescent="0.15">
      <c r="U141" s="159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</row>
    <row r="142" spans="21:49" ht="14" x14ac:dyDescent="0.15">
      <c r="U142" s="159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</row>
    <row r="143" spans="21:49" ht="14" x14ac:dyDescent="0.15">
      <c r="U143" s="159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</row>
    <row r="144" spans="21:49" ht="14" x14ac:dyDescent="0.15">
      <c r="U144" s="159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</row>
    <row r="145" spans="21:49" ht="14" x14ac:dyDescent="0.15">
      <c r="U145" s="159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</row>
    <row r="146" spans="21:49" ht="14" x14ac:dyDescent="0.15">
      <c r="U146" s="159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</row>
    <row r="147" spans="21:49" ht="14" x14ac:dyDescent="0.15">
      <c r="U147" s="159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</row>
    <row r="148" spans="21:49" ht="14" x14ac:dyDescent="0.15">
      <c r="U148" s="159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</row>
    <row r="149" spans="21:49" ht="14" x14ac:dyDescent="0.15">
      <c r="U149" s="159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</row>
    <row r="150" spans="21:49" ht="14" x14ac:dyDescent="0.15">
      <c r="U150" s="159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</row>
    <row r="151" spans="21:49" ht="14" x14ac:dyDescent="0.15">
      <c r="U151" s="159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</row>
    <row r="152" spans="21:49" ht="14" x14ac:dyDescent="0.15">
      <c r="U152" s="159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</row>
    <row r="153" spans="21:49" ht="14" x14ac:dyDescent="0.15">
      <c r="U153" s="159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</row>
    <row r="154" spans="21:49" ht="14" x14ac:dyDescent="0.15">
      <c r="U154" s="159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</row>
    <row r="155" spans="21:49" ht="14" x14ac:dyDescent="0.15">
      <c r="U155" s="159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</row>
    <row r="156" spans="21:49" ht="14" x14ac:dyDescent="0.15">
      <c r="U156" s="159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</row>
    <row r="157" spans="21:49" ht="14" x14ac:dyDescent="0.15">
      <c r="U157" s="159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</row>
    <row r="158" spans="21:49" ht="14" x14ac:dyDescent="0.15">
      <c r="U158" s="159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</row>
    <row r="159" spans="21:49" ht="14" x14ac:dyDescent="0.15">
      <c r="U159" s="159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</row>
    <row r="160" spans="21:49" ht="14" x14ac:dyDescent="0.15">
      <c r="U160" s="159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</row>
    <row r="161" spans="21:49" ht="14" x14ac:dyDescent="0.15">
      <c r="U161" s="159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</row>
    <row r="162" spans="21:49" ht="14" x14ac:dyDescent="0.15">
      <c r="U162" s="159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</row>
    <row r="163" spans="21:49" ht="14" x14ac:dyDescent="0.15">
      <c r="U163" s="159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</row>
    <row r="164" spans="21:49" ht="14" x14ac:dyDescent="0.15">
      <c r="U164" s="159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</row>
    <row r="165" spans="21:49" ht="14" x14ac:dyDescent="0.15">
      <c r="U165" s="159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</row>
    <row r="166" spans="21:49" ht="14" x14ac:dyDescent="0.15">
      <c r="U166" s="159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</row>
    <row r="167" spans="21:49" ht="14" x14ac:dyDescent="0.15">
      <c r="U167" s="159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</row>
    <row r="168" spans="21:49" ht="14" x14ac:dyDescent="0.15">
      <c r="U168" s="159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</row>
    <row r="169" spans="21:49" ht="14" x14ac:dyDescent="0.15">
      <c r="U169" s="159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</row>
    <row r="170" spans="21:49" ht="14" x14ac:dyDescent="0.15">
      <c r="U170" s="159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</row>
    <row r="171" spans="21:49" ht="14" x14ac:dyDescent="0.15">
      <c r="U171" s="159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</row>
    <row r="172" spans="21:49" ht="14" x14ac:dyDescent="0.15">
      <c r="U172" s="159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</row>
    <row r="173" spans="21:49" ht="14" x14ac:dyDescent="0.15">
      <c r="U173" s="159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</row>
    <row r="174" spans="21:49" ht="14" x14ac:dyDescent="0.15">
      <c r="U174" s="159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</row>
    <row r="175" spans="21:49" ht="14" x14ac:dyDescent="0.15">
      <c r="U175" s="159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</row>
    <row r="176" spans="21:49" ht="14" x14ac:dyDescent="0.15">
      <c r="U176" s="159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</row>
    <row r="177" spans="21:49" ht="14" x14ac:dyDescent="0.15">
      <c r="U177" s="159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</row>
    <row r="178" spans="21:49" ht="14" x14ac:dyDescent="0.15">
      <c r="U178" s="159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</row>
    <row r="179" spans="21:49" ht="14" x14ac:dyDescent="0.15">
      <c r="U179" s="159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</row>
    <row r="180" spans="21:49" ht="14" x14ac:dyDescent="0.15">
      <c r="U180" s="159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</row>
    <row r="181" spans="21:49" ht="14" x14ac:dyDescent="0.15">
      <c r="U181" s="159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</row>
    <row r="182" spans="21:49" ht="14" x14ac:dyDescent="0.15">
      <c r="U182" s="159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</row>
    <row r="183" spans="21:49" ht="14" x14ac:dyDescent="0.15">
      <c r="U183" s="159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</row>
    <row r="184" spans="21:49" ht="14" x14ac:dyDescent="0.15">
      <c r="U184" s="159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</row>
    <row r="185" spans="21:49" ht="14" x14ac:dyDescent="0.15">
      <c r="U185" s="159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</row>
    <row r="186" spans="21:49" ht="14" x14ac:dyDescent="0.15">
      <c r="U186" s="159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</row>
    <row r="187" spans="21:49" ht="14" x14ac:dyDescent="0.15">
      <c r="U187" s="159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</row>
    <row r="188" spans="21:49" ht="14" x14ac:dyDescent="0.15">
      <c r="U188" s="159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</row>
    <row r="189" spans="21:49" ht="14" x14ac:dyDescent="0.15">
      <c r="U189" s="159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</row>
    <row r="190" spans="21:49" ht="14" x14ac:dyDescent="0.15">
      <c r="U190" s="159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</row>
    <row r="191" spans="21:49" ht="14" x14ac:dyDescent="0.15">
      <c r="U191" s="159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</row>
    <row r="192" spans="21:49" ht="14" x14ac:dyDescent="0.15">
      <c r="U192" s="159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</row>
    <row r="193" spans="21:49" ht="14" x14ac:dyDescent="0.15">
      <c r="U193" s="159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</row>
    <row r="194" spans="21:49" ht="14" x14ac:dyDescent="0.15">
      <c r="U194" s="159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</row>
    <row r="195" spans="21:49" ht="14" x14ac:dyDescent="0.15">
      <c r="U195" s="159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</row>
    <row r="196" spans="21:49" ht="14" x14ac:dyDescent="0.15">
      <c r="U196" s="159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</row>
    <row r="197" spans="21:49" ht="14" x14ac:dyDescent="0.15">
      <c r="U197" s="159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</row>
    <row r="198" spans="21:49" ht="14" x14ac:dyDescent="0.15">
      <c r="U198" s="159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</row>
    <row r="199" spans="21:49" ht="14" x14ac:dyDescent="0.15">
      <c r="U199" s="159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</row>
    <row r="200" spans="21:49" ht="14" x14ac:dyDescent="0.15">
      <c r="U200" s="159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</row>
    <row r="201" spans="21:49" ht="14" x14ac:dyDescent="0.15">
      <c r="U201" s="159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</row>
    <row r="202" spans="21:49" ht="14" x14ac:dyDescent="0.15">
      <c r="U202" s="159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</row>
    <row r="203" spans="21:49" ht="14" x14ac:dyDescent="0.15">
      <c r="U203" s="159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</row>
    <row r="204" spans="21:49" ht="14" x14ac:dyDescent="0.15">
      <c r="U204" s="159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</row>
    <row r="205" spans="21:49" ht="14" x14ac:dyDescent="0.15">
      <c r="U205" s="159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</row>
    <row r="206" spans="21:49" ht="14" x14ac:dyDescent="0.15">
      <c r="U206" s="159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</row>
    <row r="207" spans="21:49" ht="14" x14ac:dyDescent="0.15">
      <c r="U207" s="159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</row>
    <row r="208" spans="21:49" ht="14" x14ac:dyDescent="0.15">
      <c r="U208" s="159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</row>
    <row r="209" spans="21:49" ht="14" x14ac:dyDescent="0.15">
      <c r="U209" s="159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</row>
    <row r="210" spans="21:49" ht="14" x14ac:dyDescent="0.15">
      <c r="U210" s="159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</row>
    <row r="211" spans="21:49" ht="14" x14ac:dyDescent="0.15">
      <c r="U211" s="159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</row>
    <row r="212" spans="21:49" ht="14" x14ac:dyDescent="0.15">
      <c r="U212" s="159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</row>
    <row r="213" spans="21:49" ht="14" x14ac:dyDescent="0.15">
      <c r="U213" s="159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  <c r="AU213" s="158"/>
      <c r="AV213" s="158"/>
      <c r="AW213" s="158"/>
    </row>
    <row r="214" spans="21:49" ht="14" x14ac:dyDescent="0.15">
      <c r="U214" s="159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</row>
    <row r="215" spans="21:49" ht="14" x14ac:dyDescent="0.15">
      <c r="U215" s="159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8"/>
    </row>
    <row r="216" spans="21:49" ht="14" x14ac:dyDescent="0.15">
      <c r="U216" s="159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8"/>
    </row>
  </sheetData>
  <sheetProtection algorithmName="SHA-512" hashValue="iuO9ELbeWcVLZSCq/+bWaS729IZh0ZvO6FmrIvPkCjG22qJrh0EErXAcZSBZC7WbeJZULqdQYXwo3d3xFg0jUg==" saltValue="OYdJ9+xZSvEzA96pgA+xm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7325A-A0D0-D84C-B0B6-7625CF797A28}">
  <sheetPr codeName="Sheet6">
    <tabColor theme="9"/>
  </sheetPr>
  <dimension ref="A1:AW558"/>
  <sheetViews>
    <sheetView workbookViewId="0">
      <selection activeCell="D18" sqref="D18"/>
    </sheetView>
  </sheetViews>
  <sheetFormatPr baseColWidth="10" defaultRowHeight="13" x14ac:dyDescent="0.15"/>
  <cols>
    <col min="1" max="1" width="20.33203125" style="80" customWidth="1"/>
    <col min="2" max="2" width="24.33203125" style="80" customWidth="1"/>
    <col min="3" max="20" width="12.1640625" style="80" customWidth="1"/>
    <col min="21" max="49" width="7.5" style="146" customWidth="1"/>
    <col min="50" max="16384" width="10.83203125" style="146"/>
  </cols>
  <sheetData>
    <row r="1" spans="1:49" ht="14" x14ac:dyDescent="0.15">
      <c r="A1" s="145" t="s">
        <v>61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</row>
    <row r="2" spans="1:49" ht="14" x14ac:dyDescent="0.15">
      <c r="A2" s="147" t="s">
        <v>11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</row>
    <row r="3" spans="1:49" ht="15" thickBot="1" x14ac:dyDescent="0.2">
      <c r="A3" s="145"/>
      <c r="B3" s="145"/>
      <c r="C3" s="145"/>
      <c r="D3" s="145"/>
      <c r="E3" s="145"/>
      <c r="F3" s="145"/>
      <c r="G3" s="148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6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8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8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</row>
    <row r="7" spans="1:49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85" t="s">
        <v>131</v>
      </c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</row>
    <row r="8" spans="1:49" ht="18" customHeight="1" x14ac:dyDescent="0.15">
      <c r="A8" s="175" t="str">
        <f>'WA Apr 2018'!K2</f>
        <v>Horizon Power</v>
      </c>
      <c r="B8" s="177" t="str">
        <f>'WA Apr 2018'!L2</f>
        <v xml:space="preserve">Regulated </v>
      </c>
      <c r="C8" s="162">
        <f>91*'WA Apr 2018'!M2/100</f>
        <v>41.987763999999999</v>
      </c>
      <c r="D8" s="162">
        <f>IF($C$5&gt;='WA Apr 2018'!P2,('WA Apr 2018'!P2*'WA Apr 2018'!N2/100),('WA Bills April 2018'!$C$5*'WA Apr 2018'!N2/100))</f>
        <v>1516.23</v>
      </c>
      <c r="E8" s="162">
        <v>0</v>
      </c>
      <c r="F8" s="162">
        <v>0</v>
      </c>
      <c r="G8" s="163">
        <v>0</v>
      </c>
      <c r="H8" s="162">
        <f>IF(($C$5&lt;'WA Apr 2018'!P2),(0),('WA Bills April 2018'!$C$5-'WA Apr 2018'!P2)*'WA Apr 2018'!Q2/100)</f>
        <v>0</v>
      </c>
      <c r="I8" s="164">
        <f>SUM(C8:H8)</f>
        <v>1558.217764</v>
      </c>
      <c r="J8" s="165">
        <f>I8*4</f>
        <v>6232.871056</v>
      </c>
      <c r="K8" s="161">
        <v>0</v>
      </c>
      <c r="L8" s="161">
        <f>'WA Apr 2018'!AZ2</f>
        <v>0</v>
      </c>
      <c r="M8" s="161">
        <f>'WA Apr 2018'!BA2</f>
        <v>0</v>
      </c>
      <c r="N8" s="161">
        <f>'WA Apr 2018'!BB2</f>
        <v>0</v>
      </c>
      <c r="O8" s="165">
        <f>J8</f>
        <v>6232.871056</v>
      </c>
      <c r="P8" s="165">
        <f>O8</f>
        <v>6232.871056</v>
      </c>
      <c r="Q8" s="165">
        <f>O8*1.1</f>
        <v>6856.1581616000003</v>
      </c>
      <c r="R8" s="165">
        <f>P8*1.1</f>
        <v>6856.1581616000003</v>
      </c>
      <c r="S8" s="166">
        <f>'WA Apr 2018'!BI2</f>
        <v>0</v>
      </c>
      <c r="T8" s="167" t="str">
        <f>'WA Apr 2018'!BJ2</f>
        <v>n</v>
      </c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</row>
    <row r="9" spans="1:49" ht="18" customHeight="1" thickBot="1" x14ac:dyDescent="0.2">
      <c r="A9" s="176" t="str">
        <f>'WA Apr 2018'!K3</f>
        <v>Synergy</v>
      </c>
      <c r="B9" s="178" t="str">
        <f>'WA Apr 2018'!L3</f>
        <v>Regulated</v>
      </c>
      <c r="C9" s="169">
        <f>91*'WA Apr 2018'!M3/100</f>
        <v>41.987763999999999</v>
      </c>
      <c r="D9" s="169">
        <f>IF($C$5&gt;='WA Apr 2018'!P3,('WA Apr 2018'!P3*'WA Apr 2018'!N3/100),('WA Bills April 2018'!$C$5*'WA Apr 2018'!N3/100))</f>
        <v>1516.23</v>
      </c>
      <c r="E9" s="169">
        <v>0</v>
      </c>
      <c r="F9" s="169">
        <v>0</v>
      </c>
      <c r="G9" s="170">
        <v>0</v>
      </c>
      <c r="H9" s="169">
        <f>IF(($C$5&lt;'WA Apr 2018'!P3),(0),('WA Bills April 2018'!$C$5-'WA Apr 2018'!P3)*'WA Apr 2018'!Q3/100)</f>
        <v>0</v>
      </c>
      <c r="I9" s="171">
        <f t="shared" ref="I9" si="0">SUM(C9:H9)</f>
        <v>1558.217764</v>
      </c>
      <c r="J9" s="172">
        <f t="shared" ref="J9" si="1">I9*4</f>
        <v>6232.871056</v>
      </c>
      <c r="K9" s="168">
        <v>0</v>
      </c>
      <c r="L9" s="168">
        <f>'WA Apr 2018'!AZ3</f>
        <v>0</v>
      </c>
      <c r="M9" s="168">
        <f>'WA Apr 2018'!BA3</f>
        <v>0</v>
      </c>
      <c r="N9" s="168">
        <f>'WA Apr 2018'!BB3</f>
        <v>0</v>
      </c>
      <c r="O9" s="172">
        <f>J9-((I9-C9)*L9/100)*4</f>
        <v>6232.871056</v>
      </c>
      <c r="P9" s="172">
        <f>O9-(O9*M9/100)</f>
        <v>6232.871056</v>
      </c>
      <c r="Q9" s="172">
        <f>O9*1.1</f>
        <v>6856.1581616000003</v>
      </c>
      <c r="R9" s="172">
        <f>P9*1.1</f>
        <v>6856.1581616000003</v>
      </c>
      <c r="S9" s="173">
        <f>'WA Apr 2018'!BI3</f>
        <v>0</v>
      </c>
      <c r="T9" s="174" t="str">
        <f>'WA Apr 2018'!BJ3</f>
        <v>n</v>
      </c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</row>
    <row r="10" spans="1:49" ht="14" x14ac:dyDescent="0.15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</row>
    <row r="11" spans="1:49" ht="15" thickBot="1" x14ac:dyDescent="0.2">
      <c r="A11" s="152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48"/>
      <c r="U11" s="152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52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52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52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52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52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</row>
    <row r="17" spans="1:49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92</v>
      </c>
      <c r="M17" s="183" t="s">
        <v>101</v>
      </c>
      <c r="N17" s="183" t="s">
        <v>64</v>
      </c>
      <c r="O17" s="184" t="s">
        <v>65</v>
      </c>
      <c r="P17" s="184" t="s">
        <v>7</v>
      </c>
      <c r="Q17" s="184" t="s">
        <v>165</v>
      </c>
      <c r="R17" s="184" t="s">
        <v>60</v>
      </c>
      <c r="S17" s="183" t="s">
        <v>8</v>
      </c>
      <c r="T17" s="185" t="s">
        <v>9</v>
      </c>
      <c r="U17" s="153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</row>
    <row r="18" spans="1:49" ht="18" customHeight="1" thickBot="1" x14ac:dyDescent="0.2">
      <c r="A18" s="186" t="str">
        <f>'WA Apr 2018'!K4</f>
        <v>Synergy</v>
      </c>
      <c r="B18" s="187" t="str">
        <f>'WA Apr 2018'!L4</f>
        <v>Regulated</v>
      </c>
      <c r="C18" s="188">
        <f>91*'WA Apr 2018'!M4/100</f>
        <v>173.42780000000002</v>
      </c>
      <c r="D18" s="188">
        <f>(C13*C14)*'WA Apr 2018'!N2/100</f>
        <v>1061.3610000000001</v>
      </c>
      <c r="E18" s="188">
        <v>0</v>
      </c>
      <c r="F18" s="188">
        <v>0</v>
      </c>
      <c r="G18" s="189">
        <v>0</v>
      </c>
      <c r="H18" s="188">
        <f>(C13*C15)*'WA Apr 2018'!W4/100</f>
        <v>154.7895</v>
      </c>
      <c r="I18" s="190">
        <f>SUM(C18:H18)</f>
        <v>1389.5783000000001</v>
      </c>
      <c r="J18" s="191">
        <f>I18*4</f>
        <v>5558.3132000000005</v>
      </c>
      <c r="K18" s="192">
        <v>0</v>
      </c>
      <c r="L18" s="192">
        <f>'WA Apr 2018'!AZ4</f>
        <v>0</v>
      </c>
      <c r="M18" s="192">
        <f>'WA Apr 2018'!BA4</f>
        <v>0</v>
      </c>
      <c r="N18" s="192">
        <f>'WA Apr 2018'!BB4</f>
        <v>0</v>
      </c>
      <c r="O18" s="191">
        <f>J18</f>
        <v>5558.3132000000005</v>
      </c>
      <c r="P18" s="191">
        <f>O18</f>
        <v>5558.3132000000005</v>
      </c>
      <c r="Q18" s="191">
        <f>O18*1.1</f>
        <v>6114.1445200000007</v>
      </c>
      <c r="R18" s="191">
        <f>P18*1.1</f>
        <v>6114.1445200000007</v>
      </c>
      <c r="S18" s="193">
        <f>'WA Apr 2018'!BI4</f>
        <v>0</v>
      </c>
      <c r="T18" s="194" t="str">
        <f>'WA Apr 2018'!BJ4</f>
        <v>n</v>
      </c>
      <c r="U18" s="152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</row>
    <row r="19" spans="1:49" ht="14" x14ac:dyDescent="0.15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52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</row>
    <row r="20" spans="1:49" ht="14" x14ac:dyDescent="0.15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52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</row>
    <row r="21" spans="1:49" ht="14" x14ac:dyDescent="0.15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52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</row>
    <row r="22" spans="1:49" ht="14" x14ac:dyDescent="0.15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52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</row>
    <row r="23" spans="1:49" ht="14" x14ac:dyDescent="0.15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52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</row>
    <row r="24" spans="1:49" ht="14" x14ac:dyDescent="0.15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52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</row>
    <row r="25" spans="1:49" ht="14" x14ac:dyDescent="0.15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53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</row>
    <row r="26" spans="1:49" ht="14" x14ac:dyDescent="0.15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52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</row>
    <row r="27" spans="1:49" ht="14" x14ac:dyDescent="0.15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52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</row>
    <row r="28" spans="1:49" ht="14" x14ac:dyDescent="0.15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52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</row>
    <row r="29" spans="1:49" ht="14" x14ac:dyDescent="0.15">
      <c r="A29" s="14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52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</row>
    <row r="30" spans="1:49" ht="14" x14ac:dyDescent="0.15">
      <c r="A30" s="146"/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52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</row>
    <row r="31" spans="1:49" ht="14" x14ac:dyDescent="0.15">
      <c r="A31" s="146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52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</row>
    <row r="32" spans="1:49" ht="14" x14ac:dyDescent="0.15">
      <c r="A32" s="146"/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52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</row>
    <row r="33" spans="1:49" ht="14" x14ac:dyDescent="0.15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52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</row>
    <row r="34" spans="1:49" ht="14" x14ac:dyDescent="0.15">
      <c r="A34" s="146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52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</row>
    <row r="35" spans="1:49" ht="14" x14ac:dyDescent="0.15">
      <c r="A35" s="146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52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</row>
    <row r="36" spans="1:49" ht="14" x14ac:dyDescent="0.15">
      <c r="A36" s="146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52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</row>
    <row r="37" spans="1:49" ht="14" x14ac:dyDescent="0.15">
      <c r="A37" s="146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52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</row>
    <row r="38" spans="1:49" ht="14" x14ac:dyDescent="0.15">
      <c r="A38" s="146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52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</row>
    <row r="39" spans="1:49" ht="14" x14ac:dyDescent="0.15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52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</row>
    <row r="40" spans="1:49" ht="14" x14ac:dyDescent="0.15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52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</row>
    <row r="41" spans="1:49" ht="14" x14ac:dyDescent="0.15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52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</row>
    <row r="42" spans="1:49" ht="14" x14ac:dyDescent="0.15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52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</row>
    <row r="43" spans="1:49" ht="14" x14ac:dyDescent="0.15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52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</row>
    <row r="44" spans="1:49" ht="14" x14ac:dyDescent="0.15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52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</row>
    <row r="45" spans="1:49" ht="14" x14ac:dyDescent="0.15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52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</row>
    <row r="46" spans="1:49" ht="14" x14ac:dyDescent="0.15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52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</row>
    <row r="47" spans="1:49" ht="14" x14ac:dyDescent="0.15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52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</row>
    <row r="48" spans="1:49" ht="14" x14ac:dyDescent="0.1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52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</row>
    <row r="49" spans="1:49" ht="14" x14ac:dyDescent="0.15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52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</row>
    <row r="50" spans="1:49" ht="14" x14ac:dyDescent="0.15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52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</row>
    <row r="51" spans="1:49" ht="14" x14ac:dyDescent="0.15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52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</row>
    <row r="52" spans="1:49" ht="14" x14ac:dyDescent="0.15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52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</row>
    <row r="53" spans="1:49" ht="14" x14ac:dyDescent="0.15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52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</row>
    <row r="54" spans="1:49" ht="14" x14ac:dyDescent="0.15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52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</row>
    <row r="55" spans="1:49" ht="14" x14ac:dyDescent="0.15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52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</row>
    <row r="56" spans="1:49" ht="14" x14ac:dyDescent="0.15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52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</row>
    <row r="57" spans="1:49" ht="14" x14ac:dyDescent="0.15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52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</row>
    <row r="58" spans="1:49" ht="14" x14ac:dyDescent="0.15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52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</row>
    <row r="59" spans="1:49" ht="14" x14ac:dyDescent="0.15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52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</row>
    <row r="60" spans="1:49" ht="14" x14ac:dyDescent="0.15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52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</row>
    <row r="61" spans="1:49" ht="14" x14ac:dyDescent="0.15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52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</row>
    <row r="62" spans="1:49" ht="14" x14ac:dyDescent="0.15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52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</row>
    <row r="63" spans="1:49" ht="14" x14ac:dyDescent="0.15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52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</row>
    <row r="64" spans="1:49" ht="14" x14ac:dyDescent="0.15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52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</row>
    <row r="65" spans="1:49" ht="14" x14ac:dyDescent="0.15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52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</row>
    <row r="66" spans="1:49" ht="14" x14ac:dyDescent="0.15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52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</row>
    <row r="67" spans="1:49" ht="14" x14ac:dyDescent="0.1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52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</row>
    <row r="68" spans="1:49" ht="14" x14ac:dyDescent="0.15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52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</row>
    <row r="69" spans="1:49" ht="14" x14ac:dyDescent="0.15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52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</row>
    <row r="70" spans="1:49" ht="14" x14ac:dyDescent="0.15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52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</row>
    <row r="71" spans="1:49" ht="14" x14ac:dyDescent="0.15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52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</row>
    <row r="72" spans="1:49" ht="14" x14ac:dyDescent="0.15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52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</row>
    <row r="73" spans="1:49" ht="14" x14ac:dyDescent="0.15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52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</row>
    <row r="74" spans="1:49" ht="14" x14ac:dyDescent="0.15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52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</row>
    <row r="75" spans="1:49" ht="14" x14ac:dyDescent="0.1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52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</row>
    <row r="76" spans="1:49" ht="14" x14ac:dyDescent="0.15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52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</row>
    <row r="77" spans="1:49" ht="14" x14ac:dyDescent="0.15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52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</row>
    <row r="78" spans="1:49" ht="14" x14ac:dyDescent="0.15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52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</row>
    <row r="79" spans="1:49" ht="14" x14ac:dyDescent="0.15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52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</row>
    <row r="80" spans="1:49" ht="14" x14ac:dyDescent="0.15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52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</row>
    <row r="81" spans="1:49" ht="14" x14ac:dyDescent="0.15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52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</row>
    <row r="82" spans="1:49" ht="14" x14ac:dyDescent="0.15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52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</row>
    <row r="83" spans="1:49" ht="14" x14ac:dyDescent="0.15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52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</row>
    <row r="84" spans="1:49" ht="14" x14ac:dyDescent="0.15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52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</row>
    <row r="85" spans="1:49" ht="14" x14ac:dyDescent="0.15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52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</row>
    <row r="86" spans="1:49" ht="14" x14ac:dyDescent="0.15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52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</row>
    <row r="87" spans="1:49" ht="14" x14ac:dyDescent="0.15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52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</row>
    <row r="88" spans="1:49" ht="14" x14ac:dyDescent="0.15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52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</row>
    <row r="89" spans="1:49" ht="14" x14ac:dyDescent="0.15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52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</row>
    <row r="90" spans="1:49" ht="14" x14ac:dyDescent="0.15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52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</row>
    <row r="91" spans="1:49" ht="14" x14ac:dyDescent="0.15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52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</row>
    <row r="92" spans="1:49" ht="14" x14ac:dyDescent="0.15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52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</row>
    <row r="93" spans="1:49" ht="14" x14ac:dyDescent="0.15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52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</row>
    <row r="94" spans="1:49" ht="14" x14ac:dyDescent="0.15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52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</row>
    <row r="95" spans="1:49" ht="14" x14ac:dyDescent="0.15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52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</row>
    <row r="96" spans="1:49" ht="14" x14ac:dyDescent="0.15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52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</row>
    <row r="97" spans="1:49" ht="14" x14ac:dyDescent="0.15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52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</row>
    <row r="98" spans="1:49" ht="14" x14ac:dyDescent="0.1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52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</row>
    <row r="99" spans="1:49" ht="14" x14ac:dyDescent="0.1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52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</row>
    <row r="100" spans="1:49" ht="14" x14ac:dyDescent="0.1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52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</row>
    <row r="101" spans="1:49" ht="14" x14ac:dyDescent="0.1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52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</row>
    <row r="102" spans="1:49" ht="14" x14ac:dyDescent="0.15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52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</row>
    <row r="103" spans="1:49" ht="14" x14ac:dyDescent="0.15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52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</row>
    <row r="104" spans="1:49" ht="14" x14ac:dyDescent="0.15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52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</row>
    <row r="105" spans="1:49" ht="14" x14ac:dyDescent="0.15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52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</row>
    <row r="106" spans="1:49" ht="14" x14ac:dyDescent="0.15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52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</row>
    <row r="107" spans="1:49" ht="14" x14ac:dyDescent="0.15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52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</row>
    <row r="108" spans="1:49" ht="14" x14ac:dyDescent="0.15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52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</row>
    <row r="109" spans="1:49" ht="14" x14ac:dyDescent="0.15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52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</row>
    <row r="110" spans="1:49" ht="14" x14ac:dyDescent="0.15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52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</row>
    <row r="111" spans="1:49" ht="14" x14ac:dyDescent="0.15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52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</row>
    <row r="112" spans="1:49" ht="14" x14ac:dyDescent="0.15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52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</row>
    <row r="113" spans="1:49" ht="14" x14ac:dyDescent="0.15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52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</row>
    <row r="114" spans="1:49" ht="14" x14ac:dyDescent="0.15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52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</row>
    <row r="115" spans="1:49" ht="14" x14ac:dyDescent="0.15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52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</row>
    <row r="116" spans="1:49" ht="14" x14ac:dyDescent="0.15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52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</row>
    <row r="117" spans="1:49" ht="14" x14ac:dyDescent="0.15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52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</row>
    <row r="118" spans="1:49" ht="14" x14ac:dyDescent="0.15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52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</row>
    <row r="119" spans="1:49" ht="14" x14ac:dyDescent="0.15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52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</row>
    <row r="120" spans="1:49" ht="14" x14ac:dyDescent="0.15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52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</row>
    <row r="121" spans="1:49" ht="14" x14ac:dyDescent="0.15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52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</row>
    <row r="122" spans="1:49" ht="14" x14ac:dyDescent="0.15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52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</row>
    <row r="123" spans="1:49" ht="14" x14ac:dyDescent="0.15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52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</row>
    <row r="124" spans="1:49" ht="14" x14ac:dyDescent="0.15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52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</row>
    <row r="125" spans="1:49" ht="14" x14ac:dyDescent="0.1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52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</row>
    <row r="126" spans="1:49" ht="14" x14ac:dyDescent="0.15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52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</row>
    <row r="127" spans="1:49" ht="14" x14ac:dyDescent="0.15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52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</row>
    <row r="128" spans="1:49" ht="14" x14ac:dyDescent="0.15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52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</row>
    <row r="129" spans="1:49" ht="14" x14ac:dyDescent="0.15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52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</row>
    <row r="130" spans="1:49" ht="14" x14ac:dyDescent="0.15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52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</row>
    <row r="131" spans="1:49" ht="14" x14ac:dyDescent="0.15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52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</row>
    <row r="132" spans="1:49" ht="14" x14ac:dyDescent="0.15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52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</row>
    <row r="133" spans="1:49" ht="14" x14ac:dyDescent="0.15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52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</row>
    <row r="134" spans="1:49" ht="14" x14ac:dyDescent="0.15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52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</row>
    <row r="135" spans="1:49" ht="14" x14ac:dyDescent="0.1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52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</row>
    <row r="136" spans="1:49" ht="14" x14ac:dyDescent="0.15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52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</row>
    <row r="137" spans="1:49" ht="14" x14ac:dyDescent="0.15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52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</row>
    <row r="138" spans="1:49" ht="14" x14ac:dyDescent="0.15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52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</row>
    <row r="139" spans="1:49" ht="14" x14ac:dyDescent="0.15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52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</row>
    <row r="140" spans="1:49" ht="14" x14ac:dyDescent="0.15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52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</row>
    <row r="141" spans="1:49" ht="14" x14ac:dyDescent="0.15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52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</row>
    <row r="142" spans="1:49" ht="14" x14ac:dyDescent="0.15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52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</row>
    <row r="143" spans="1:49" ht="14" x14ac:dyDescent="0.15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52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</row>
    <row r="144" spans="1:49" ht="14" x14ac:dyDescent="0.15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52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</row>
    <row r="145" spans="1:49" ht="14" x14ac:dyDescent="0.15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52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</row>
    <row r="146" spans="1:49" ht="14" x14ac:dyDescent="0.15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52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</row>
    <row r="147" spans="1:49" ht="14" x14ac:dyDescent="0.15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52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</row>
    <row r="148" spans="1:49" ht="14" x14ac:dyDescent="0.15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52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</row>
    <row r="149" spans="1:49" ht="14" x14ac:dyDescent="0.15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52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</row>
    <row r="150" spans="1:49" ht="14" x14ac:dyDescent="0.15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52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</row>
    <row r="151" spans="1:49" ht="14" x14ac:dyDescent="0.15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52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</row>
    <row r="152" spans="1:49" ht="14" x14ac:dyDescent="0.15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52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</row>
    <row r="153" spans="1:49" ht="14" x14ac:dyDescent="0.15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52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</row>
    <row r="154" spans="1:49" ht="14" x14ac:dyDescent="0.15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52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</row>
    <row r="155" spans="1:49" ht="14" x14ac:dyDescent="0.15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52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</row>
    <row r="156" spans="1:49" ht="14" x14ac:dyDescent="0.15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52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</row>
    <row r="157" spans="1:49" ht="14" x14ac:dyDescent="0.15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52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</row>
    <row r="158" spans="1:49" ht="14" x14ac:dyDescent="0.15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52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</row>
    <row r="159" spans="1:49" ht="14" x14ac:dyDescent="0.15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52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</row>
    <row r="160" spans="1:49" ht="14" x14ac:dyDescent="0.15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52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</row>
    <row r="161" spans="1:49" ht="14" x14ac:dyDescent="0.15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52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</row>
    <row r="162" spans="1:49" ht="14" x14ac:dyDescent="0.15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52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</row>
    <row r="163" spans="1:49" ht="14" x14ac:dyDescent="0.15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52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</row>
    <row r="164" spans="1:49" ht="14" x14ac:dyDescent="0.15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52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</row>
    <row r="165" spans="1:49" ht="14" x14ac:dyDescent="0.15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52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</row>
    <row r="166" spans="1:49" ht="14" x14ac:dyDescent="0.15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52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</row>
    <row r="167" spans="1:49" ht="14" x14ac:dyDescent="0.15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52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</row>
    <row r="168" spans="1:49" ht="14" x14ac:dyDescent="0.1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52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</row>
    <row r="169" spans="1:49" ht="14" x14ac:dyDescent="0.1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52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</row>
    <row r="170" spans="1:49" ht="14" x14ac:dyDescent="0.1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52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</row>
    <row r="171" spans="1:49" ht="14" x14ac:dyDescent="0.1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52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</row>
    <row r="172" spans="1:49" ht="14" x14ac:dyDescent="0.1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52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</row>
    <row r="173" spans="1:49" ht="14" x14ac:dyDescent="0.1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52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</row>
    <row r="174" spans="1:49" ht="14" x14ac:dyDescent="0.1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52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</row>
    <row r="175" spans="1:49" ht="14" x14ac:dyDescent="0.1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52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</row>
    <row r="176" spans="1:49" ht="14" x14ac:dyDescent="0.1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52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</row>
    <row r="177" spans="1:49" ht="14" x14ac:dyDescent="0.1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52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</row>
    <row r="178" spans="1:49" ht="14" x14ac:dyDescent="0.1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52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</row>
    <row r="179" spans="1:49" ht="14" x14ac:dyDescent="0.1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52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</row>
    <row r="180" spans="1:49" ht="14" x14ac:dyDescent="0.15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52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</row>
    <row r="181" spans="1:49" ht="14" x14ac:dyDescent="0.15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52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</row>
    <row r="182" spans="1:49" ht="14" x14ac:dyDescent="0.15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52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</row>
    <row r="183" spans="1:49" ht="14" x14ac:dyDescent="0.15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52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</row>
    <row r="184" spans="1:49" ht="14" x14ac:dyDescent="0.15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52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</row>
    <row r="185" spans="1:49" ht="14" x14ac:dyDescent="0.15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52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</row>
    <row r="186" spans="1:49" ht="14" x14ac:dyDescent="0.15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52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</row>
    <row r="187" spans="1:49" ht="14" x14ac:dyDescent="0.15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52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</row>
    <row r="188" spans="1:49" ht="14" x14ac:dyDescent="0.15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52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</row>
    <row r="189" spans="1:49" ht="14" x14ac:dyDescent="0.15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52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</row>
    <row r="190" spans="1:49" ht="14" x14ac:dyDescent="0.15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52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</row>
    <row r="191" spans="1:49" ht="14" x14ac:dyDescent="0.15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52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</row>
    <row r="192" spans="1:49" ht="14" x14ac:dyDescent="0.15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52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</row>
    <row r="193" spans="1:49" ht="14" x14ac:dyDescent="0.15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52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</row>
    <row r="194" spans="1:49" ht="14" x14ac:dyDescent="0.15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52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</row>
    <row r="195" spans="1:49" ht="14" x14ac:dyDescent="0.15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52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</row>
    <row r="196" spans="1:49" ht="14" x14ac:dyDescent="0.15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52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</row>
    <row r="197" spans="1:49" ht="14" x14ac:dyDescent="0.15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52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</row>
    <row r="198" spans="1:49" ht="14" x14ac:dyDescent="0.15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52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</row>
    <row r="199" spans="1:49" ht="14" x14ac:dyDescent="0.15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52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</row>
    <row r="200" spans="1:49" ht="14" x14ac:dyDescent="0.15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52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</row>
    <row r="201" spans="1:49" ht="14" x14ac:dyDescent="0.15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52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</row>
    <row r="202" spans="1:49" ht="14" x14ac:dyDescent="0.15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52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</row>
    <row r="203" spans="1:49" ht="14" x14ac:dyDescent="0.15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52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</row>
    <row r="204" spans="1:49" ht="14" x14ac:dyDescent="0.15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52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</row>
    <row r="205" spans="1:49" ht="14" x14ac:dyDescent="0.15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52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</row>
    <row r="206" spans="1:49" ht="14" x14ac:dyDescent="0.15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52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</row>
    <row r="207" spans="1:49" ht="14" x14ac:dyDescent="0.15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52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</row>
    <row r="208" spans="1:49" ht="14" x14ac:dyDescent="0.15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52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</row>
    <row r="209" spans="1:49" ht="14" x14ac:dyDescent="0.15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52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</row>
    <row r="210" spans="1:49" ht="14" x14ac:dyDescent="0.15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52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</row>
    <row r="211" spans="1:49" ht="14" x14ac:dyDescent="0.15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52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</row>
    <row r="212" spans="1:49" ht="14" x14ac:dyDescent="0.15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52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</row>
    <row r="213" spans="1:49" ht="14" x14ac:dyDescent="0.15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52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</row>
    <row r="214" spans="1:49" ht="14" x14ac:dyDescent="0.15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52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</row>
    <row r="215" spans="1:49" ht="14" x14ac:dyDescent="0.15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52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</row>
    <row r="216" spans="1:49" ht="14" x14ac:dyDescent="0.15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52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</row>
    <row r="217" spans="1:49" x14ac:dyDescent="0.15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</row>
    <row r="218" spans="1:49" x14ac:dyDescent="0.15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</row>
    <row r="219" spans="1:49" x14ac:dyDescent="0.15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</row>
    <row r="220" spans="1:49" x14ac:dyDescent="0.15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</row>
    <row r="221" spans="1:49" x14ac:dyDescent="0.15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</row>
    <row r="222" spans="1:49" x14ac:dyDescent="0.15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</row>
    <row r="223" spans="1:49" x14ac:dyDescent="0.15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</row>
    <row r="224" spans="1:49" x14ac:dyDescent="0.15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</row>
    <row r="225" s="146" customFormat="1" x14ac:dyDescent="0.15"/>
    <row r="226" s="146" customFormat="1" x14ac:dyDescent="0.15"/>
    <row r="227" s="146" customFormat="1" x14ac:dyDescent="0.15"/>
    <row r="228" s="146" customFormat="1" x14ac:dyDescent="0.15"/>
    <row r="229" s="146" customFormat="1" x14ac:dyDescent="0.15"/>
    <row r="230" s="146" customFormat="1" x14ac:dyDescent="0.15"/>
    <row r="231" s="146" customFormat="1" x14ac:dyDescent="0.15"/>
    <row r="232" s="146" customFormat="1" x14ac:dyDescent="0.15"/>
    <row r="233" s="146" customFormat="1" x14ac:dyDescent="0.15"/>
    <row r="234" s="146" customFormat="1" x14ac:dyDescent="0.15"/>
    <row r="235" s="146" customFormat="1" x14ac:dyDescent="0.15"/>
    <row r="236" s="146" customFormat="1" x14ac:dyDescent="0.15"/>
    <row r="237" s="146" customFormat="1" x14ac:dyDescent="0.15"/>
    <row r="238" s="146" customFormat="1" x14ac:dyDescent="0.15"/>
    <row r="239" s="146" customFormat="1" x14ac:dyDescent="0.15"/>
    <row r="240" s="146" customFormat="1" x14ac:dyDescent="0.15"/>
    <row r="241" s="146" customFormat="1" x14ac:dyDescent="0.15"/>
    <row r="242" s="146" customFormat="1" x14ac:dyDescent="0.15"/>
    <row r="243" s="146" customFormat="1" x14ac:dyDescent="0.15"/>
    <row r="244" s="146" customFormat="1" x14ac:dyDescent="0.15"/>
    <row r="245" s="146" customFormat="1" x14ac:dyDescent="0.15"/>
    <row r="246" s="146" customFormat="1" x14ac:dyDescent="0.15"/>
    <row r="247" s="146" customFormat="1" x14ac:dyDescent="0.15"/>
    <row r="248" s="146" customFormat="1" x14ac:dyDescent="0.15"/>
    <row r="249" s="146" customFormat="1" x14ac:dyDescent="0.15"/>
    <row r="250" s="146" customFormat="1" x14ac:dyDescent="0.15"/>
    <row r="251" s="146" customFormat="1" x14ac:dyDescent="0.15"/>
    <row r="252" s="146" customFormat="1" x14ac:dyDescent="0.15"/>
    <row r="253" s="146" customFormat="1" x14ac:dyDescent="0.15"/>
    <row r="254" s="146" customFormat="1" x14ac:dyDescent="0.15"/>
    <row r="255" s="146" customFormat="1" x14ac:dyDescent="0.15"/>
    <row r="256" s="146" customFormat="1" x14ac:dyDescent="0.15"/>
    <row r="257" s="146" customFormat="1" x14ac:dyDescent="0.15"/>
    <row r="258" s="146" customFormat="1" x14ac:dyDescent="0.15"/>
    <row r="259" s="146" customFormat="1" x14ac:dyDescent="0.15"/>
    <row r="260" s="146" customFormat="1" x14ac:dyDescent="0.15"/>
    <row r="261" s="146" customFormat="1" x14ac:dyDescent="0.15"/>
    <row r="262" s="146" customFormat="1" x14ac:dyDescent="0.15"/>
    <row r="263" s="146" customFormat="1" x14ac:dyDescent="0.15"/>
    <row r="264" s="146" customFormat="1" x14ac:dyDescent="0.15"/>
    <row r="265" s="146" customFormat="1" x14ac:dyDescent="0.15"/>
    <row r="266" s="146" customFormat="1" x14ac:dyDescent="0.15"/>
    <row r="267" s="146" customFormat="1" x14ac:dyDescent="0.15"/>
    <row r="268" s="146" customFormat="1" x14ac:dyDescent="0.15"/>
    <row r="269" s="146" customFormat="1" x14ac:dyDescent="0.15"/>
    <row r="270" s="146" customFormat="1" x14ac:dyDescent="0.15"/>
    <row r="271" s="146" customFormat="1" x14ac:dyDescent="0.15"/>
    <row r="272" s="146" customFormat="1" x14ac:dyDescent="0.15"/>
    <row r="273" s="146" customFormat="1" x14ac:dyDescent="0.15"/>
    <row r="274" s="146" customFormat="1" x14ac:dyDescent="0.15"/>
    <row r="275" s="146" customFormat="1" x14ac:dyDescent="0.15"/>
    <row r="276" s="146" customFormat="1" x14ac:dyDescent="0.15"/>
    <row r="277" s="146" customFormat="1" x14ac:dyDescent="0.15"/>
    <row r="278" s="146" customFormat="1" x14ac:dyDescent="0.15"/>
    <row r="279" s="146" customFormat="1" x14ac:dyDescent="0.15"/>
    <row r="280" s="146" customFormat="1" x14ac:dyDescent="0.15"/>
    <row r="281" s="146" customFormat="1" x14ac:dyDescent="0.15"/>
    <row r="282" s="146" customFormat="1" x14ac:dyDescent="0.15"/>
    <row r="283" s="146" customFormat="1" x14ac:dyDescent="0.15"/>
    <row r="284" s="146" customFormat="1" x14ac:dyDescent="0.15"/>
    <row r="285" s="146" customFormat="1" x14ac:dyDescent="0.15"/>
    <row r="286" s="146" customFormat="1" x14ac:dyDescent="0.15"/>
    <row r="287" s="146" customFormat="1" x14ac:dyDescent="0.15"/>
    <row r="288" s="146" customFormat="1" x14ac:dyDescent="0.15"/>
    <row r="289" s="146" customFormat="1" x14ac:dyDescent="0.15"/>
    <row r="290" s="146" customFormat="1" x14ac:dyDescent="0.15"/>
    <row r="291" s="146" customFormat="1" x14ac:dyDescent="0.15"/>
    <row r="292" s="146" customFormat="1" x14ac:dyDescent="0.15"/>
    <row r="293" s="146" customFormat="1" x14ac:dyDescent="0.15"/>
    <row r="294" s="146" customFormat="1" x14ac:dyDescent="0.15"/>
    <row r="295" s="146" customFormat="1" x14ac:dyDescent="0.15"/>
    <row r="296" s="146" customFormat="1" x14ac:dyDescent="0.15"/>
    <row r="297" s="146" customFormat="1" x14ac:dyDescent="0.15"/>
    <row r="298" s="146" customFormat="1" x14ac:dyDescent="0.15"/>
    <row r="299" s="146" customFormat="1" x14ac:dyDescent="0.15"/>
    <row r="300" s="146" customFormat="1" x14ac:dyDescent="0.15"/>
    <row r="301" s="146" customFormat="1" x14ac:dyDescent="0.15"/>
    <row r="302" s="146" customFormat="1" x14ac:dyDescent="0.15"/>
    <row r="303" s="146" customFormat="1" x14ac:dyDescent="0.15"/>
    <row r="304" s="146" customFormat="1" x14ac:dyDescent="0.15"/>
    <row r="305" s="146" customFormat="1" x14ac:dyDescent="0.15"/>
    <row r="306" s="146" customFormat="1" x14ac:dyDescent="0.15"/>
    <row r="307" s="146" customFormat="1" x14ac:dyDescent="0.15"/>
    <row r="308" s="146" customFormat="1" x14ac:dyDescent="0.15"/>
    <row r="309" s="146" customFormat="1" x14ac:dyDescent="0.15"/>
    <row r="310" s="146" customFormat="1" x14ac:dyDescent="0.15"/>
    <row r="311" s="146" customFormat="1" x14ac:dyDescent="0.15"/>
    <row r="312" s="146" customFormat="1" x14ac:dyDescent="0.15"/>
    <row r="313" s="146" customFormat="1" x14ac:dyDescent="0.15"/>
    <row r="314" s="146" customFormat="1" x14ac:dyDescent="0.15"/>
    <row r="315" s="146" customFormat="1" x14ac:dyDescent="0.15"/>
    <row r="316" s="146" customFormat="1" x14ac:dyDescent="0.15"/>
    <row r="317" s="146" customFormat="1" x14ac:dyDescent="0.15"/>
    <row r="318" s="146" customFormat="1" x14ac:dyDescent="0.15"/>
    <row r="319" s="146" customFormat="1" x14ac:dyDescent="0.15"/>
    <row r="320" s="146" customFormat="1" x14ac:dyDescent="0.15"/>
    <row r="321" s="146" customFormat="1" x14ac:dyDescent="0.15"/>
    <row r="322" s="146" customFormat="1" x14ac:dyDescent="0.15"/>
    <row r="323" s="146" customFormat="1" x14ac:dyDescent="0.15"/>
    <row r="324" s="146" customFormat="1" x14ac:dyDescent="0.15"/>
    <row r="325" s="146" customFormat="1" x14ac:dyDescent="0.15"/>
    <row r="326" s="146" customFormat="1" x14ac:dyDescent="0.15"/>
    <row r="327" s="146" customFormat="1" x14ac:dyDescent="0.15"/>
    <row r="328" s="146" customFormat="1" x14ac:dyDescent="0.15"/>
    <row r="329" s="146" customFormat="1" x14ac:dyDescent="0.15"/>
    <row r="330" s="146" customFormat="1" x14ac:dyDescent="0.15"/>
    <row r="331" s="146" customFormat="1" x14ac:dyDescent="0.15"/>
    <row r="332" s="146" customFormat="1" x14ac:dyDescent="0.15"/>
    <row r="333" s="146" customFormat="1" x14ac:dyDescent="0.15"/>
    <row r="334" s="146" customFormat="1" x14ac:dyDescent="0.15"/>
    <row r="335" s="146" customFormat="1" x14ac:dyDescent="0.15"/>
    <row r="336" s="146" customFormat="1" x14ac:dyDescent="0.15"/>
    <row r="337" s="146" customFormat="1" x14ac:dyDescent="0.15"/>
    <row r="338" s="146" customFormat="1" x14ac:dyDescent="0.15"/>
    <row r="339" s="146" customFormat="1" x14ac:dyDescent="0.15"/>
    <row r="340" s="146" customFormat="1" x14ac:dyDescent="0.15"/>
    <row r="341" s="146" customFormat="1" x14ac:dyDescent="0.15"/>
    <row r="342" s="146" customFormat="1" x14ac:dyDescent="0.15"/>
    <row r="343" s="146" customFormat="1" x14ac:dyDescent="0.15"/>
    <row r="344" s="146" customFormat="1" x14ac:dyDescent="0.15"/>
    <row r="345" s="146" customFormat="1" x14ac:dyDescent="0.15"/>
    <row r="346" s="146" customFormat="1" x14ac:dyDescent="0.15"/>
    <row r="347" s="146" customFormat="1" x14ac:dyDescent="0.15"/>
    <row r="348" s="146" customFormat="1" x14ac:dyDescent="0.15"/>
    <row r="349" s="146" customFormat="1" x14ac:dyDescent="0.15"/>
    <row r="350" s="146" customFormat="1" x14ac:dyDescent="0.15"/>
    <row r="351" s="146" customFormat="1" x14ac:dyDescent="0.15"/>
    <row r="352" s="146" customFormat="1" x14ac:dyDescent="0.15"/>
    <row r="353" s="146" customFormat="1" x14ac:dyDescent="0.15"/>
    <row r="354" s="146" customFormat="1" x14ac:dyDescent="0.15"/>
    <row r="355" s="146" customFormat="1" x14ac:dyDescent="0.15"/>
    <row r="356" s="146" customFormat="1" x14ac:dyDescent="0.15"/>
    <row r="357" s="146" customFormat="1" x14ac:dyDescent="0.15"/>
    <row r="358" s="146" customFormat="1" x14ac:dyDescent="0.15"/>
    <row r="359" s="146" customFormat="1" x14ac:dyDescent="0.15"/>
    <row r="360" s="146" customFormat="1" x14ac:dyDescent="0.15"/>
    <row r="361" s="146" customFormat="1" x14ac:dyDescent="0.15"/>
    <row r="362" s="146" customFormat="1" x14ac:dyDescent="0.15"/>
    <row r="363" s="146" customFormat="1" x14ac:dyDescent="0.15"/>
    <row r="364" s="146" customFormat="1" x14ac:dyDescent="0.15"/>
    <row r="365" s="146" customFormat="1" x14ac:dyDescent="0.15"/>
    <row r="366" s="146" customFormat="1" x14ac:dyDescent="0.15"/>
    <row r="367" s="146" customFormat="1" x14ac:dyDescent="0.15"/>
    <row r="368" s="146" customFormat="1" x14ac:dyDescent="0.15"/>
    <row r="369" s="146" customFormat="1" x14ac:dyDescent="0.15"/>
    <row r="370" s="146" customFormat="1" x14ac:dyDescent="0.15"/>
    <row r="371" s="146" customFormat="1" x14ac:dyDescent="0.15"/>
    <row r="372" s="146" customFormat="1" x14ac:dyDescent="0.15"/>
    <row r="373" s="146" customFormat="1" x14ac:dyDescent="0.15"/>
    <row r="374" s="146" customFormat="1" x14ac:dyDescent="0.15"/>
    <row r="375" s="146" customFormat="1" x14ac:dyDescent="0.15"/>
    <row r="376" s="146" customFormat="1" x14ac:dyDescent="0.15"/>
    <row r="377" s="146" customFormat="1" x14ac:dyDescent="0.15"/>
    <row r="378" s="146" customFormat="1" x14ac:dyDescent="0.15"/>
    <row r="379" s="146" customFormat="1" x14ac:dyDescent="0.15"/>
    <row r="380" s="146" customFormat="1" x14ac:dyDescent="0.15"/>
    <row r="381" s="146" customFormat="1" x14ac:dyDescent="0.15"/>
    <row r="382" s="146" customFormat="1" x14ac:dyDescent="0.15"/>
    <row r="383" s="146" customFormat="1" x14ac:dyDescent="0.15"/>
    <row r="384" s="146" customFormat="1" x14ac:dyDescent="0.15"/>
    <row r="385" s="146" customFormat="1" x14ac:dyDescent="0.15"/>
    <row r="386" s="146" customFormat="1" x14ac:dyDescent="0.15"/>
    <row r="387" s="146" customFormat="1" x14ac:dyDescent="0.15"/>
    <row r="388" s="146" customFormat="1" x14ac:dyDescent="0.15"/>
    <row r="389" s="146" customFormat="1" x14ac:dyDescent="0.15"/>
    <row r="390" s="146" customFormat="1" x14ac:dyDescent="0.15"/>
    <row r="391" s="146" customFormat="1" x14ac:dyDescent="0.15"/>
    <row r="392" s="146" customFormat="1" x14ac:dyDescent="0.15"/>
    <row r="393" s="146" customFormat="1" x14ac:dyDescent="0.15"/>
    <row r="394" s="146" customFormat="1" x14ac:dyDescent="0.15"/>
    <row r="395" s="146" customFormat="1" x14ac:dyDescent="0.15"/>
    <row r="396" s="146" customFormat="1" x14ac:dyDescent="0.15"/>
    <row r="397" s="146" customFormat="1" x14ac:dyDescent="0.15"/>
    <row r="398" s="146" customFormat="1" x14ac:dyDescent="0.15"/>
    <row r="399" s="146" customFormat="1" x14ac:dyDescent="0.15"/>
    <row r="400" s="146" customFormat="1" x14ac:dyDescent="0.15"/>
    <row r="401" s="146" customFormat="1" x14ac:dyDescent="0.15"/>
    <row r="402" s="146" customFormat="1" x14ac:dyDescent="0.15"/>
    <row r="403" s="146" customFormat="1" x14ac:dyDescent="0.15"/>
    <row r="404" s="146" customFormat="1" x14ac:dyDescent="0.15"/>
    <row r="405" s="146" customFormat="1" x14ac:dyDescent="0.15"/>
    <row r="406" s="146" customFormat="1" x14ac:dyDescent="0.15"/>
    <row r="407" s="146" customFormat="1" x14ac:dyDescent="0.15"/>
    <row r="408" s="146" customFormat="1" x14ac:dyDescent="0.15"/>
    <row r="409" s="146" customFormat="1" x14ac:dyDescent="0.15"/>
    <row r="410" s="146" customFormat="1" x14ac:dyDescent="0.15"/>
    <row r="411" s="146" customFormat="1" x14ac:dyDescent="0.15"/>
    <row r="412" s="146" customFormat="1" x14ac:dyDescent="0.15"/>
    <row r="413" s="146" customFormat="1" x14ac:dyDescent="0.15"/>
    <row r="414" s="146" customFormat="1" x14ac:dyDescent="0.15"/>
    <row r="415" s="146" customFormat="1" x14ac:dyDescent="0.15"/>
    <row r="416" s="146" customFormat="1" x14ac:dyDescent="0.15"/>
    <row r="417" s="146" customFormat="1" x14ac:dyDescent="0.15"/>
    <row r="418" s="146" customFormat="1" x14ac:dyDescent="0.15"/>
    <row r="419" s="146" customFormat="1" x14ac:dyDescent="0.15"/>
    <row r="420" s="146" customFormat="1" x14ac:dyDescent="0.15"/>
    <row r="421" s="146" customFormat="1" x14ac:dyDescent="0.15"/>
    <row r="422" s="146" customFormat="1" x14ac:dyDescent="0.15"/>
    <row r="423" s="146" customFormat="1" x14ac:dyDescent="0.15"/>
    <row r="424" s="146" customFormat="1" x14ac:dyDescent="0.15"/>
    <row r="425" s="146" customFormat="1" x14ac:dyDescent="0.15"/>
    <row r="426" s="146" customFormat="1" x14ac:dyDescent="0.15"/>
    <row r="427" s="146" customFormat="1" x14ac:dyDescent="0.15"/>
    <row r="428" s="146" customFormat="1" x14ac:dyDescent="0.15"/>
    <row r="429" s="146" customFormat="1" x14ac:dyDescent="0.15"/>
    <row r="430" s="146" customFormat="1" x14ac:dyDescent="0.15"/>
    <row r="431" s="146" customFormat="1" x14ac:dyDescent="0.15"/>
    <row r="432" s="146" customFormat="1" x14ac:dyDescent="0.15"/>
    <row r="433" s="146" customFormat="1" x14ac:dyDescent="0.15"/>
    <row r="434" s="146" customFormat="1" x14ac:dyDescent="0.15"/>
    <row r="435" s="146" customFormat="1" x14ac:dyDescent="0.15"/>
    <row r="436" s="146" customFormat="1" x14ac:dyDescent="0.15"/>
    <row r="437" s="146" customFormat="1" x14ac:dyDescent="0.15"/>
    <row r="438" s="146" customFormat="1" x14ac:dyDescent="0.15"/>
    <row r="439" s="146" customFormat="1" x14ac:dyDescent="0.15"/>
    <row r="440" s="146" customFormat="1" x14ac:dyDescent="0.15"/>
    <row r="441" s="146" customFormat="1" x14ac:dyDescent="0.15"/>
    <row r="442" s="146" customFormat="1" x14ac:dyDescent="0.15"/>
    <row r="443" s="146" customFormat="1" x14ac:dyDescent="0.15"/>
    <row r="444" s="146" customFormat="1" x14ac:dyDescent="0.15"/>
    <row r="445" s="146" customFormat="1" x14ac:dyDescent="0.15"/>
    <row r="446" s="146" customFormat="1" x14ac:dyDescent="0.15"/>
    <row r="447" s="146" customFormat="1" x14ac:dyDescent="0.15"/>
    <row r="448" s="146" customFormat="1" x14ac:dyDescent="0.15"/>
    <row r="449" s="146" customFormat="1" x14ac:dyDescent="0.15"/>
    <row r="450" s="146" customFormat="1" x14ac:dyDescent="0.15"/>
    <row r="451" s="146" customFormat="1" x14ac:dyDescent="0.15"/>
    <row r="452" s="146" customFormat="1" x14ac:dyDescent="0.15"/>
    <row r="453" s="146" customFormat="1" x14ac:dyDescent="0.15"/>
    <row r="454" s="146" customFormat="1" x14ac:dyDescent="0.15"/>
    <row r="455" s="146" customFormat="1" x14ac:dyDescent="0.15"/>
    <row r="456" s="146" customFormat="1" x14ac:dyDescent="0.15"/>
    <row r="457" s="146" customFormat="1" x14ac:dyDescent="0.15"/>
    <row r="458" s="146" customFormat="1" x14ac:dyDescent="0.15"/>
    <row r="459" s="146" customFormat="1" x14ac:dyDescent="0.15"/>
    <row r="460" s="146" customFormat="1" x14ac:dyDescent="0.15"/>
    <row r="461" s="146" customFormat="1" x14ac:dyDescent="0.15"/>
    <row r="462" s="146" customFormat="1" x14ac:dyDescent="0.15"/>
    <row r="463" s="146" customFormat="1" x14ac:dyDescent="0.15"/>
    <row r="464" s="146" customFormat="1" x14ac:dyDescent="0.15"/>
    <row r="465" s="146" customFormat="1" x14ac:dyDescent="0.15"/>
    <row r="466" s="146" customFormat="1" x14ac:dyDescent="0.15"/>
    <row r="467" s="146" customFormat="1" x14ac:dyDescent="0.15"/>
    <row r="468" s="146" customFormat="1" x14ac:dyDescent="0.15"/>
    <row r="469" s="146" customFormat="1" x14ac:dyDescent="0.15"/>
    <row r="470" s="146" customFormat="1" x14ac:dyDescent="0.15"/>
    <row r="471" s="146" customFormat="1" x14ac:dyDescent="0.15"/>
    <row r="472" s="146" customFormat="1" x14ac:dyDescent="0.15"/>
    <row r="473" s="146" customFormat="1" x14ac:dyDescent="0.15"/>
    <row r="474" s="146" customFormat="1" x14ac:dyDescent="0.15"/>
    <row r="475" s="146" customFormat="1" x14ac:dyDescent="0.15"/>
    <row r="476" s="146" customFormat="1" x14ac:dyDescent="0.15"/>
    <row r="477" s="146" customFormat="1" x14ac:dyDescent="0.15"/>
    <row r="478" s="146" customFormat="1" x14ac:dyDescent="0.15"/>
    <row r="479" s="146" customFormat="1" x14ac:dyDescent="0.15"/>
    <row r="480" s="146" customFormat="1" x14ac:dyDescent="0.15"/>
    <row r="481" s="146" customFormat="1" x14ac:dyDescent="0.15"/>
    <row r="482" s="146" customFormat="1" x14ac:dyDescent="0.15"/>
    <row r="483" s="146" customFormat="1" x14ac:dyDescent="0.15"/>
    <row r="484" s="146" customFormat="1" x14ac:dyDescent="0.15"/>
    <row r="485" s="146" customFormat="1" x14ac:dyDescent="0.15"/>
    <row r="486" s="146" customFormat="1" x14ac:dyDescent="0.15"/>
    <row r="487" s="146" customFormat="1" x14ac:dyDescent="0.15"/>
    <row r="488" s="146" customFormat="1" x14ac:dyDescent="0.15"/>
    <row r="489" s="146" customFormat="1" x14ac:dyDescent="0.15"/>
    <row r="490" s="146" customFormat="1" x14ac:dyDescent="0.15"/>
    <row r="491" s="146" customFormat="1" x14ac:dyDescent="0.15"/>
    <row r="492" s="146" customFormat="1" x14ac:dyDescent="0.15"/>
    <row r="493" s="146" customFormat="1" x14ac:dyDescent="0.15"/>
    <row r="494" s="146" customFormat="1" x14ac:dyDescent="0.15"/>
    <row r="495" s="146" customFormat="1" x14ac:dyDescent="0.15"/>
    <row r="496" s="146" customFormat="1" x14ac:dyDescent="0.15"/>
    <row r="497" s="146" customFormat="1" x14ac:dyDescent="0.15"/>
    <row r="498" s="146" customFormat="1" x14ac:dyDescent="0.15"/>
    <row r="499" s="146" customFormat="1" x14ac:dyDescent="0.15"/>
    <row r="500" s="146" customFormat="1" x14ac:dyDescent="0.15"/>
    <row r="501" s="146" customFormat="1" x14ac:dyDescent="0.15"/>
    <row r="502" s="146" customFormat="1" x14ac:dyDescent="0.15"/>
    <row r="503" s="146" customFormat="1" x14ac:dyDescent="0.15"/>
    <row r="504" s="146" customFormat="1" x14ac:dyDescent="0.15"/>
    <row r="505" s="146" customFormat="1" x14ac:dyDescent="0.15"/>
    <row r="506" s="146" customFormat="1" x14ac:dyDescent="0.15"/>
    <row r="507" s="146" customFormat="1" x14ac:dyDescent="0.15"/>
    <row r="508" s="146" customFormat="1" x14ac:dyDescent="0.15"/>
    <row r="509" s="146" customFormat="1" x14ac:dyDescent="0.15"/>
    <row r="510" s="146" customFormat="1" x14ac:dyDescent="0.15"/>
    <row r="511" s="146" customFormat="1" x14ac:dyDescent="0.15"/>
    <row r="512" s="146" customFormat="1" x14ac:dyDescent="0.15"/>
    <row r="513" s="146" customFormat="1" x14ac:dyDescent="0.15"/>
    <row r="514" s="146" customFormat="1" x14ac:dyDescent="0.15"/>
    <row r="515" s="146" customFormat="1" x14ac:dyDescent="0.15"/>
    <row r="516" s="146" customFormat="1" x14ac:dyDescent="0.15"/>
    <row r="517" s="146" customFormat="1" x14ac:dyDescent="0.15"/>
    <row r="518" s="146" customFormat="1" x14ac:dyDescent="0.15"/>
    <row r="519" s="146" customFormat="1" x14ac:dyDescent="0.15"/>
    <row r="520" s="146" customFormat="1" x14ac:dyDescent="0.15"/>
    <row r="521" s="146" customFormat="1" x14ac:dyDescent="0.15"/>
    <row r="522" s="146" customFormat="1" x14ac:dyDescent="0.15"/>
    <row r="523" s="146" customFormat="1" x14ac:dyDescent="0.15"/>
    <row r="524" s="146" customFormat="1" x14ac:dyDescent="0.15"/>
    <row r="525" s="146" customFormat="1" x14ac:dyDescent="0.15"/>
    <row r="526" s="146" customFormat="1" x14ac:dyDescent="0.15"/>
    <row r="527" s="146" customFormat="1" x14ac:dyDescent="0.15"/>
    <row r="528" s="146" customFormat="1" x14ac:dyDescent="0.15"/>
    <row r="529" s="146" customFormat="1" x14ac:dyDescent="0.15"/>
    <row r="530" s="146" customFormat="1" x14ac:dyDescent="0.15"/>
    <row r="531" s="146" customFormat="1" x14ac:dyDescent="0.15"/>
    <row r="532" s="146" customFormat="1" x14ac:dyDescent="0.15"/>
    <row r="533" s="146" customFormat="1" x14ac:dyDescent="0.15"/>
    <row r="534" s="146" customFormat="1" x14ac:dyDescent="0.15"/>
    <row r="535" s="146" customFormat="1" x14ac:dyDescent="0.15"/>
    <row r="536" s="146" customFormat="1" x14ac:dyDescent="0.15"/>
    <row r="537" s="146" customFormat="1" x14ac:dyDescent="0.15"/>
    <row r="538" s="146" customFormat="1" x14ac:dyDescent="0.15"/>
    <row r="539" s="146" customFormat="1" x14ac:dyDescent="0.15"/>
    <row r="540" s="146" customFormat="1" x14ac:dyDescent="0.15"/>
    <row r="541" s="146" customFormat="1" x14ac:dyDescent="0.15"/>
    <row r="542" s="146" customFormat="1" x14ac:dyDescent="0.15"/>
    <row r="543" s="146" customFormat="1" x14ac:dyDescent="0.15"/>
    <row r="544" s="146" customFormat="1" x14ac:dyDescent="0.15"/>
    <row r="545" s="146" customFormat="1" x14ac:dyDescent="0.15"/>
    <row r="546" s="146" customFormat="1" x14ac:dyDescent="0.15"/>
    <row r="547" s="146" customFormat="1" x14ac:dyDescent="0.15"/>
    <row r="548" s="146" customFormat="1" x14ac:dyDescent="0.15"/>
    <row r="549" s="146" customFormat="1" x14ac:dyDescent="0.15"/>
    <row r="550" s="146" customFormat="1" x14ac:dyDescent="0.15"/>
    <row r="551" s="146" customFormat="1" x14ac:dyDescent="0.15"/>
    <row r="552" s="146" customFormat="1" x14ac:dyDescent="0.15"/>
    <row r="553" s="146" customFormat="1" x14ac:dyDescent="0.15"/>
    <row r="554" s="146" customFormat="1" x14ac:dyDescent="0.15"/>
    <row r="555" s="146" customFormat="1" x14ac:dyDescent="0.15"/>
    <row r="556" s="146" customFormat="1" x14ac:dyDescent="0.15"/>
    <row r="557" s="146" customFormat="1" x14ac:dyDescent="0.15"/>
    <row r="558" s="146" customFormat="1" x14ac:dyDescent="0.15"/>
  </sheetData>
  <sheetProtection algorithmName="SHA-512" hashValue="WP+1HnnTSX8cMu7jsZwmk8qWkWy60V0JHH6OoTOav4aoIXoNvMDUkdEexLVXRvaMLJhqAKjx6Yqu1B4hvv1Khg==" saltValue="RjiYvjkgFjLL0ncOvFM0q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6"/>
  </sheetPr>
  <dimension ref="A1:AW392"/>
  <sheetViews>
    <sheetView workbookViewId="0">
      <selection activeCell="H7" sqref="H7"/>
    </sheetView>
  </sheetViews>
  <sheetFormatPr baseColWidth="10" defaultRowHeight="13" x14ac:dyDescent="0.15"/>
  <cols>
    <col min="1" max="1" width="20.33203125" style="80" customWidth="1"/>
    <col min="2" max="2" width="24.33203125" style="80" customWidth="1"/>
    <col min="3" max="14" width="12.1640625" style="80" customWidth="1"/>
    <col min="15" max="16" width="12.1640625" style="80" hidden="1" customWidth="1"/>
    <col min="17" max="20" width="12.1640625" style="80" customWidth="1"/>
    <col min="21" max="49" width="7.5" style="139" customWidth="1"/>
    <col min="50" max="16384" width="10.83203125" style="80"/>
  </cols>
  <sheetData>
    <row r="1" spans="1:49" s="139" customFormat="1" ht="14" x14ac:dyDescent="0.15">
      <c r="A1" s="138" t="s">
        <v>61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</row>
    <row r="2" spans="1:49" s="139" customFormat="1" ht="14" x14ac:dyDescent="0.15">
      <c r="A2" s="140" t="s">
        <v>11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</row>
    <row r="3" spans="1:49" s="139" customFormat="1" ht="15" thickBot="1" x14ac:dyDescent="0.2">
      <c r="A3" s="138"/>
      <c r="B3" s="138"/>
      <c r="C3" s="138"/>
      <c r="D3" s="138"/>
      <c r="E3" s="138"/>
      <c r="F3" s="138"/>
      <c r="G3" s="141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6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</row>
    <row r="7" spans="1:49" ht="75" x14ac:dyDescent="0.15">
      <c r="A7" s="179" t="s">
        <v>132</v>
      </c>
      <c r="B7" s="195" t="s">
        <v>133</v>
      </c>
      <c r="C7" s="181" t="s">
        <v>34</v>
      </c>
      <c r="D7" s="181" t="s">
        <v>35</v>
      </c>
      <c r="E7" s="181" t="s">
        <v>36</v>
      </c>
      <c r="F7" s="196" t="s">
        <v>37</v>
      </c>
      <c r="G7" s="181" t="s">
        <v>38</v>
      </c>
      <c r="H7" s="180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97" t="s">
        <v>131</v>
      </c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</row>
    <row r="8" spans="1:49" ht="18" customHeight="1" x14ac:dyDescent="0.15">
      <c r="A8" s="87" t="str">
        <f>'WA Oct 2017'!K2</f>
        <v>Horizon Power</v>
      </c>
      <c r="B8" s="85" t="str">
        <f>'WA Oct 2017'!L2</f>
        <v xml:space="preserve">Regulated </v>
      </c>
      <c r="C8" s="90">
        <f>91*'WA Oct 2017'!M2/100</f>
        <v>41.987763999999999</v>
      </c>
      <c r="D8" s="90">
        <f>IF($C$5&gt;='WA Oct 2017'!P2,('WA Oct 2017'!P2*'WA Oct 2017'!N2/100),('WA Bills October 2017'!$C$5*'WA Oct 2017'!N2/100))</f>
        <v>1516.23</v>
      </c>
      <c r="E8" s="90">
        <v>0</v>
      </c>
      <c r="F8" s="91">
        <v>0</v>
      </c>
      <c r="G8" s="92">
        <v>0</v>
      </c>
      <c r="H8" s="93">
        <f>IF(($C$5&lt;'WA Oct 2017'!P2),(0),('WA Bills October 2017'!$C$5-'WA Oct 2017'!P2)*'WA Oct 2017'!Q2/100)</f>
        <v>0</v>
      </c>
      <c r="I8" s="94">
        <f>SUM(C8:H8)</f>
        <v>1558.217764</v>
      </c>
      <c r="J8" s="95">
        <f>I8*4</f>
        <v>6232.871056</v>
      </c>
      <c r="K8" s="96">
        <v>0</v>
      </c>
      <c r="L8" s="96">
        <f>'WA Oct 2017'!AZ2</f>
        <v>0</v>
      </c>
      <c r="M8" s="96">
        <f>'WA Oct 2017'!BA2</f>
        <v>0</v>
      </c>
      <c r="N8" s="96">
        <f>'WA Oct 2017'!BB2</f>
        <v>0</v>
      </c>
      <c r="O8" s="95">
        <f>J8</f>
        <v>6232.871056</v>
      </c>
      <c r="P8" s="95">
        <f>O8</f>
        <v>6232.871056</v>
      </c>
      <c r="Q8" s="95">
        <f>O8*1.1</f>
        <v>6856.1581616000003</v>
      </c>
      <c r="R8" s="95">
        <f>P8*1.1</f>
        <v>6856.1581616000003</v>
      </c>
      <c r="S8" s="97">
        <f>'WA Oct 2017'!BI2</f>
        <v>0</v>
      </c>
      <c r="T8" s="98" t="str">
        <f>'WA Oct 2017'!BJ2</f>
        <v>n</v>
      </c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</row>
    <row r="9" spans="1:49" ht="18" customHeight="1" thickBot="1" x14ac:dyDescent="0.2">
      <c r="A9" s="99" t="str">
        <f>'WA Oct 2017'!K3</f>
        <v>Synergy</v>
      </c>
      <c r="B9" s="100" t="str">
        <f>'WA Oct 2017'!L3</f>
        <v>Regulated</v>
      </c>
      <c r="C9" s="101">
        <f>91*'WA Oct 2017'!M3/100</f>
        <v>41.987763999999999</v>
      </c>
      <c r="D9" s="101">
        <f>IF($C$5&gt;='WA Oct 2017'!P3,('WA Oct 2017'!P3*'WA Oct 2017'!N3/100),('WA Bills October 2017'!$C$5*'WA Oct 2017'!N3/100))</f>
        <v>1516.23</v>
      </c>
      <c r="E9" s="101">
        <v>0</v>
      </c>
      <c r="F9" s="102">
        <v>0</v>
      </c>
      <c r="G9" s="103">
        <v>0</v>
      </c>
      <c r="H9" s="104">
        <f>IF(($C$5&lt;'WA Oct 2017'!P3),(0),('WA Bills October 2017'!$C$5-'WA Oct 2017'!P3)*'WA Oct 2017'!Q3/100)</f>
        <v>0</v>
      </c>
      <c r="I9" s="105">
        <f t="shared" ref="I9" si="0">SUM(C9:H9)</f>
        <v>1558.217764</v>
      </c>
      <c r="J9" s="106">
        <f t="shared" ref="J9" si="1">I9*4</f>
        <v>6232.871056</v>
      </c>
      <c r="K9" s="107">
        <v>0</v>
      </c>
      <c r="L9" s="107">
        <f>'WA Oct 2017'!AZ3</f>
        <v>0</v>
      </c>
      <c r="M9" s="107">
        <f>'WA Oct 2017'!BA3</f>
        <v>0</v>
      </c>
      <c r="N9" s="107">
        <f>'WA Oct 2017'!BB3</f>
        <v>0</v>
      </c>
      <c r="O9" s="106">
        <f>J9-((I9-C9)*L9/100)*4</f>
        <v>6232.871056</v>
      </c>
      <c r="P9" s="106">
        <f>O9-(O9*M9/100)</f>
        <v>6232.871056</v>
      </c>
      <c r="Q9" s="106">
        <f>O9*1.1</f>
        <v>6856.1581616000003</v>
      </c>
      <c r="R9" s="106">
        <f>P9*1.1</f>
        <v>6856.1581616000003</v>
      </c>
      <c r="S9" s="108">
        <f>'WA Oct 2017'!BI3</f>
        <v>0</v>
      </c>
      <c r="T9" s="109" t="str">
        <f>'WA Oct 2017'!BJ3</f>
        <v>n</v>
      </c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</row>
    <row r="10" spans="1:49" s="139" customFormat="1" ht="14" x14ac:dyDescent="0.15"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</row>
    <row r="11" spans="1:49" s="139" customFormat="1" ht="15" thickBot="1" x14ac:dyDescent="0.2">
      <c r="A11" s="143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1"/>
      <c r="U11" s="143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43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43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43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43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43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</row>
    <row r="17" spans="1:49" ht="75" x14ac:dyDescent="0.15">
      <c r="A17" s="179" t="s">
        <v>81</v>
      </c>
      <c r="B17" s="195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92</v>
      </c>
      <c r="M17" s="183" t="s">
        <v>101</v>
      </c>
      <c r="N17" s="183" t="s">
        <v>64</v>
      </c>
      <c r="O17" s="198" t="s">
        <v>65</v>
      </c>
      <c r="P17" s="184" t="s">
        <v>7</v>
      </c>
      <c r="Q17" s="184" t="s">
        <v>165</v>
      </c>
      <c r="R17" s="184" t="s">
        <v>60</v>
      </c>
      <c r="S17" s="199" t="s">
        <v>8</v>
      </c>
      <c r="T17" s="197" t="s">
        <v>9</v>
      </c>
      <c r="U17" s="144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</row>
    <row r="18" spans="1:49" ht="18" customHeight="1" thickBot="1" x14ac:dyDescent="0.2">
      <c r="A18" s="117" t="str">
        <f>'WA Oct 2017'!K4</f>
        <v>Synergy</v>
      </c>
      <c r="B18" s="118" t="str">
        <f>'WA Oct 2017'!L4</f>
        <v>Regulated</v>
      </c>
      <c r="C18" s="119">
        <f>91*'WA Oct 2017'!M4/100</f>
        <v>173.42780000000002</v>
      </c>
      <c r="D18" s="120">
        <f>(C13*C14)*'WA Oct 2017'!N2/100</f>
        <v>1061.3610000000001</v>
      </c>
      <c r="E18" s="121">
        <v>0</v>
      </c>
      <c r="F18" s="121">
        <v>0</v>
      </c>
      <c r="G18" s="121">
        <v>0</v>
      </c>
      <c r="H18" s="122">
        <f>(C13*C15)*'WA Oct 2017'!W4/100</f>
        <v>154.7895</v>
      </c>
      <c r="I18" s="123">
        <f>SUM(C18:H18)</f>
        <v>1389.5783000000001</v>
      </c>
      <c r="J18" s="124">
        <f>I18*4</f>
        <v>5558.3132000000005</v>
      </c>
      <c r="K18" s="125">
        <v>0</v>
      </c>
      <c r="L18" s="125">
        <f>'WA Oct 2017'!AZ4</f>
        <v>0</v>
      </c>
      <c r="M18" s="125">
        <f>'WA Oct 2017'!BA4</f>
        <v>0</v>
      </c>
      <c r="N18" s="125">
        <f>'WA Oct 2017'!BB4</f>
        <v>0</v>
      </c>
      <c r="O18" s="126">
        <f>J18</f>
        <v>5558.3132000000005</v>
      </c>
      <c r="P18" s="124">
        <f>O18</f>
        <v>5558.3132000000005</v>
      </c>
      <c r="Q18" s="124">
        <f>O18*1.1</f>
        <v>6114.1445200000007</v>
      </c>
      <c r="R18" s="124">
        <f>P18*1.1</f>
        <v>6114.1445200000007</v>
      </c>
      <c r="S18" s="127">
        <f>'WA Oct 2017'!BI4</f>
        <v>0</v>
      </c>
      <c r="T18" s="128" t="str">
        <f>'WA Oct 2017'!BJ4</f>
        <v>n</v>
      </c>
      <c r="U18" s="143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</row>
    <row r="19" spans="1:49" s="139" customFormat="1" ht="14" x14ac:dyDescent="0.15">
      <c r="U19" s="143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</row>
    <row r="20" spans="1:49" s="139" customFormat="1" ht="14" x14ac:dyDescent="0.15">
      <c r="U20" s="143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</row>
    <row r="21" spans="1:49" s="139" customFormat="1" ht="14" x14ac:dyDescent="0.15">
      <c r="U21" s="143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</row>
    <row r="22" spans="1:49" s="139" customFormat="1" ht="14" x14ac:dyDescent="0.15">
      <c r="U22" s="143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</row>
    <row r="23" spans="1:49" s="139" customFormat="1" ht="14" x14ac:dyDescent="0.15">
      <c r="U23" s="143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</row>
    <row r="24" spans="1:49" s="139" customFormat="1" ht="14" x14ac:dyDescent="0.15">
      <c r="U24" s="143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</row>
    <row r="25" spans="1:49" s="139" customFormat="1" ht="14" x14ac:dyDescent="0.15">
      <c r="U25" s="144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</row>
    <row r="26" spans="1:49" s="139" customFormat="1" ht="14" x14ac:dyDescent="0.15">
      <c r="U26" s="143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</row>
    <row r="27" spans="1:49" s="139" customFormat="1" ht="14" x14ac:dyDescent="0.15">
      <c r="U27" s="143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</row>
    <row r="28" spans="1:49" s="139" customFormat="1" ht="14" x14ac:dyDescent="0.15">
      <c r="U28" s="143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</row>
    <row r="29" spans="1:49" s="139" customFormat="1" ht="14" x14ac:dyDescent="0.15">
      <c r="U29" s="143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</row>
    <row r="30" spans="1:49" s="139" customFormat="1" ht="14" x14ac:dyDescent="0.15">
      <c r="U30" s="143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</row>
    <row r="31" spans="1:49" s="139" customFormat="1" ht="14" x14ac:dyDescent="0.15">
      <c r="U31" s="143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</row>
    <row r="32" spans="1:49" s="139" customFormat="1" ht="14" x14ac:dyDescent="0.15">
      <c r="U32" s="143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</row>
    <row r="33" spans="21:49" s="139" customFormat="1" ht="14" x14ac:dyDescent="0.15">
      <c r="U33" s="143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</row>
    <row r="34" spans="21:49" s="139" customFormat="1" ht="14" x14ac:dyDescent="0.15">
      <c r="U34" s="143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</row>
    <row r="35" spans="21:49" s="139" customFormat="1" ht="14" x14ac:dyDescent="0.15">
      <c r="U35" s="143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</row>
    <row r="36" spans="21:49" s="139" customFormat="1" ht="14" x14ac:dyDescent="0.15">
      <c r="U36" s="143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</row>
    <row r="37" spans="21:49" s="139" customFormat="1" ht="14" x14ac:dyDescent="0.15">
      <c r="U37" s="143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</row>
    <row r="38" spans="21:49" s="139" customFormat="1" ht="14" x14ac:dyDescent="0.15">
      <c r="U38" s="143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</row>
    <row r="39" spans="21:49" s="139" customFormat="1" ht="14" x14ac:dyDescent="0.15">
      <c r="U39" s="143"/>
      <c r="V39" s="142"/>
      <c r="W39" s="142"/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</row>
    <row r="40" spans="21:49" s="139" customFormat="1" ht="14" x14ac:dyDescent="0.15">
      <c r="U40" s="143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</row>
    <row r="41" spans="21:49" s="139" customFormat="1" ht="14" x14ac:dyDescent="0.15">
      <c r="U41" s="143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</row>
    <row r="42" spans="21:49" s="139" customFormat="1" ht="14" x14ac:dyDescent="0.15">
      <c r="U42" s="143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</row>
    <row r="43" spans="21:49" s="139" customFormat="1" ht="14" x14ac:dyDescent="0.15">
      <c r="U43" s="143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</row>
    <row r="44" spans="21:49" s="139" customFormat="1" ht="14" x14ac:dyDescent="0.15">
      <c r="U44" s="143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</row>
    <row r="45" spans="21:49" s="139" customFormat="1" ht="14" x14ac:dyDescent="0.15">
      <c r="U45" s="143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</row>
    <row r="46" spans="21:49" s="139" customFormat="1" ht="14" x14ac:dyDescent="0.15">
      <c r="U46" s="143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</row>
    <row r="47" spans="21:49" s="139" customFormat="1" ht="14" x14ac:dyDescent="0.15">
      <c r="U47" s="143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</row>
    <row r="48" spans="21:49" s="139" customFormat="1" ht="14" x14ac:dyDescent="0.15">
      <c r="U48" s="143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</row>
    <row r="49" spans="21:49" s="139" customFormat="1" ht="14" x14ac:dyDescent="0.15">
      <c r="U49" s="143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</row>
    <row r="50" spans="21:49" s="139" customFormat="1" ht="14" x14ac:dyDescent="0.15">
      <c r="U50" s="143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</row>
    <row r="51" spans="21:49" s="139" customFormat="1" ht="14" x14ac:dyDescent="0.15">
      <c r="U51" s="143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</row>
    <row r="52" spans="21:49" s="139" customFormat="1" ht="14" x14ac:dyDescent="0.15">
      <c r="U52" s="143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</row>
    <row r="53" spans="21:49" s="139" customFormat="1" ht="14" x14ac:dyDescent="0.15">
      <c r="U53" s="143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</row>
    <row r="54" spans="21:49" s="139" customFormat="1" ht="14" x14ac:dyDescent="0.15">
      <c r="U54" s="143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</row>
    <row r="55" spans="21:49" s="139" customFormat="1" ht="14" x14ac:dyDescent="0.15">
      <c r="U55" s="143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</row>
    <row r="56" spans="21:49" s="139" customFormat="1" ht="14" x14ac:dyDescent="0.15">
      <c r="U56" s="143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</row>
    <row r="57" spans="21:49" s="139" customFormat="1" ht="14" x14ac:dyDescent="0.15">
      <c r="U57" s="143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</row>
    <row r="58" spans="21:49" s="139" customFormat="1" ht="14" x14ac:dyDescent="0.15">
      <c r="U58" s="143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</row>
    <row r="59" spans="21:49" s="139" customFormat="1" ht="14" x14ac:dyDescent="0.15">
      <c r="U59" s="143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</row>
    <row r="60" spans="21:49" s="139" customFormat="1" ht="14" x14ac:dyDescent="0.15">
      <c r="U60" s="143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</row>
    <row r="61" spans="21:49" s="139" customFormat="1" ht="14" x14ac:dyDescent="0.15">
      <c r="U61" s="143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</row>
    <row r="62" spans="21:49" s="139" customFormat="1" ht="14" x14ac:dyDescent="0.15">
      <c r="U62" s="143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</row>
    <row r="63" spans="21:49" s="139" customFormat="1" ht="14" x14ac:dyDescent="0.15">
      <c r="U63" s="143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  <c r="AV63" s="142"/>
      <c r="AW63" s="142"/>
    </row>
    <row r="64" spans="21:49" s="139" customFormat="1" ht="14" x14ac:dyDescent="0.15">
      <c r="U64" s="143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21:49" s="139" customFormat="1" ht="14" x14ac:dyDescent="0.15">
      <c r="U65" s="143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  <row r="66" spans="21:49" s="139" customFormat="1" ht="14" x14ac:dyDescent="0.15">
      <c r="U66" s="143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</row>
    <row r="67" spans="21:49" s="139" customFormat="1" ht="14" x14ac:dyDescent="0.15">
      <c r="U67" s="143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</row>
    <row r="68" spans="21:49" s="139" customFormat="1" ht="14" x14ac:dyDescent="0.15">
      <c r="U68" s="143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</row>
    <row r="69" spans="21:49" s="139" customFormat="1" ht="14" x14ac:dyDescent="0.15">
      <c r="U69" s="143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  <c r="AV69" s="142"/>
      <c r="AW69" s="142"/>
    </row>
    <row r="70" spans="21:49" s="139" customFormat="1" ht="14" x14ac:dyDescent="0.15">
      <c r="U70" s="143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</row>
    <row r="71" spans="21:49" s="139" customFormat="1" ht="14" x14ac:dyDescent="0.15">
      <c r="U71" s="143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</row>
    <row r="72" spans="21:49" s="139" customFormat="1" ht="14" x14ac:dyDescent="0.15">
      <c r="U72" s="143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</row>
    <row r="73" spans="21:49" s="139" customFormat="1" ht="14" x14ac:dyDescent="0.15">
      <c r="U73" s="143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</row>
    <row r="74" spans="21:49" s="139" customFormat="1" ht="14" x14ac:dyDescent="0.15">
      <c r="U74" s="143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</row>
    <row r="75" spans="21:49" s="139" customFormat="1" ht="14" x14ac:dyDescent="0.15">
      <c r="U75" s="143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</row>
    <row r="76" spans="21:49" s="139" customFormat="1" ht="14" x14ac:dyDescent="0.15">
      <c r="U76" s="143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</row>
    <row r="77" spans="21:49" s="139" customFormat="1" ht="14" x14ac:dyDescent="0.15">
      <c r="U77" s="143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</row>
    <row r="78" spans="21:49" s="139" customFormat="1" ht="14" x14ac:dyDescent="0.15">
      <c r="U78" s="143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</row>
    <row r="79" spans="21:49" s="139" customFormat="1" ht="14" x14ac:dyDescent="0.15">
      <c r="U79" s="143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</row>
    <row r="80" spans="21:49" s="139" customFormat="1" ht="14" x14ac:dyDescent="0.15">
      <c r="U80" s="143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</row>
    <row r="81" spans="21:49" s="139" customFormat="1" ht="14" x14ac:dyDescent="0.15">
      <c r="U81" s="143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</row>
    <row r="82" spans="21:49" s="139" customFormat="1" ht="14" x14ac:dyDescent="0.15">
      <c r="U82" s="143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  <c r="AV82" s="142"/>
      <c r="AW82" s="142"/>
    </row>
    <row r="83" spans="21:49" s="139" customFormat="1" ht="14" x14ac:dyDescent="0.15">
      <c r="U83" s="143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  <c r="AV83" s="142"/>
      <c r="AW83" s="142"/>
    </row>
    <row r="84" spans="21:49" s="139" customFormat="1" ht="14" x14ac:dyDescent="0.15">
      <c r="U84" s="143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</row>
    <row r="85" spans="21:49" s="139" customFormat="1" ht="14" x14ac:dyDescent="0.15">
      <c r="U85" s="143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</row>
    <row r="86" spans="21:49" s="139" customFormat="1" ht="14" x14ac:dyDescent="0.15">
      <c r="U86" s="143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</row>
    <row r="87" spans="21:49" s="139" customFormat="1" ht="14" x14ac:dyDescent="0.15">
      <c r="U87" s="143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</row>
    <row r="88" spans="21:49" s="139" customFormat="1" ht="14" x14ac:dyDescent="0.15">
      <c r="U88" s="143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</row>
    <row r="89" spans="21:49" s="139" customFormat="1" ht="14" x14ac:dyDescent="0.15">
      <c r="U89" s="143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</row>
    <row r="90" spans="21:49" s="139" customFormat="1" ht="14" x14ac:dyDescent="0.15">
      <c r="U90" s="143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</row>
    <row r="91" spans="21:49" s="139" customFormat="1" ht="14" x14ac:dyDescent="0.15">
      <c r="U91" s="143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  <c r="AV91" s="142"/>
      <c r="AW91" s="142"/>
    </row>
    <row r="92" spans="21:49" s="139" customFormat="1" ht="14" x14ac:dyDescent="0.15">
      <c r="U92" s="143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</row>
    <row r="93" spans="21:49" s="139" customFormat="1" ht="14" x14ac:dyDescent="0.15">
      <c r="U93" s="143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</row>
    <row r="94" spans="21:49" s="139" customFormat="1" ht="14" x14ac:dyDescent="0.15">
      <c r="U94" s="143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</row>
    <row r="95" spans="21:49" s="139" customFormat="1" ht="14" x14ac:dyDescent="0.15">
      <c r="U95" s="143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</row>
    <row r="96" spans="21:49" s="139" customFormat="1" ht="14" x14ac:dyDescent="0.15">
      <c r="U96" s="143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</row>
    <row r="97" spans="21:49" s="139" customFormat="1" ht="14" x14ac:dyDescent="0.15">
      <c r="U97" s="143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</row>
    <row r="98" spans="21:49" s="139" customFormat="1" ht="14" x14ac:dyDescent="0.15">
      <c r="U98" s="143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</row>
    <row r="99" spans="21:49" s="139" customFormat="1" ht="14" x14ac:dyDescent="0.15">
      <c r="U99" s="143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</row>
    <row r="100" spans="21:49" s="139" customFormat="1" ht="14" x14ac:dyDescent="0.15">
      <c r="U100" s="143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</row>
    <row r="101" spans="21:49" s="139" customFormat="1" ht="14" x14ac:dyDescent="0.15">
      <c r="U101" s="143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</row>
    <row r="102" spans="21:49" s="139" customFormat="1" ht="14" x14ac:dyDescent="0.15">
      <c r="U102" s="143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</row>
    <row r="103" spans="21:49" s="139" customFormat="1" ht="14" x14ac:dyDescent="0.15">
      <c r="U103" s="143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</row>
    <row r="104" spans="21:49" s="139" customFormat="1" ht="14" x14ac:dyDescent="0.15">
      <c r="U104" s="143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</row>
    <row r="105" spans="21:49" s="139" customFormat="1" ht="14" x14ac:dyDescent="0.15">
      <c r="U105" s="143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</row>
    <row r="106" spans="21:49" s="139" customFormat="1" ht="14" x14ac:dyDescent="0.15">
      <c r="U106" s="143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</row>
    <row r="107" spans="21:49" s="139" customFormat="1" ht="14" x14ac:dyDescent="0.15">
      <c r="U107" s="143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</row>
    <row r="108" spans="21:49" s="139" customFormat="1" ht="14" x14ac:dyDescent="0.15">
      <c r="U108" s="143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</row>
    <row r="109" spans="21:49" s="139" customFormat="1" ht="14" x14ac:dyDescent="0.15">
      <c r="U109" s="143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</row>
    <row r="110" spans="21:49" s="139" customFormat="1" ht="14" x14ac:dyDescent="0.15">
      <c r="U110" s="143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</row>
    <row r="111" spans="21:49" s="139" customFormat="1" ht="14" x14ac:dyDescent="0.15">
      <c r="U111" s="143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</row>
    <row r="112" spans="21:49" s="139" customFormat="1" ht="14" x14ac:dyDescent="0.15">
      <c r="U112" s="143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</row>
    <row r="113" spans="21:49" s="139" customFormat="1" ht="14" x14ac:dyDescent="0.15">
      <c r="U113" s="143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</row>
    <row r="114" spans="21:49" s="139" customFormat="1" ht="14" x14ac:dyDescent="0.15">
      <c r="U114" s="143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</row>
    <row r="115" spans="21:49" s="139" customFormat="1" ht="14" x14ac:dyDescent="0.15">
      <c r="U115" s="143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</row>
    <row r="116" spans="21:49" s="139" customFormat="1" ht="14" x14ac:dyDescent="0.15">
      <c r="U116" s="143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</row>
    <row r="117" spans="21:49" s="139" customFormat="1" ht="14" x14ac:dyDescent="0.15">
      <c r="U117" s="143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</row>
    <row r="118" spans="21:49" s="139" customFormat="1" ht="14" x14ac:dyDescent="0.15">
      <c r="U118" s="143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</row>
    <row r="119" spans="21:49" s="139" customFormat="1" ht="14" x14ac:dyDescent="0.15">
      <c r="U119" s="143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</row>
    <row r="120" spans="21:49" s="139" customFormat="1" ht="14" x14ac:dyDescent="0.15">
      <c r="U120" s="143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</row>
    <row r="121" spans="21:49" s="139" customFormat="1" ht="14" x14ac:dyDescent="0.15">
      <c r="U121" s="143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</row>
    <row r="122" spans="21:49" s="139" customFormat="1" ht="14" x14ac:dyDescent="0.15">
      <c r="U122" s="143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</row>
    <row r="123" spans="21:49" s="139" customFormat="1" ht="14" x14ac:dyDescent="0.15">
      <c r="U123" s="143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</row>
    <row r="124" spans="21:49" s="139" customFormat="1" ht="14" x14ac:dyDescent="0.15">
      <c r="U124" s="143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</row>
    <row r="125" spans="21:49" s="139" customFormat="1" ht="14" x14ac:dyDescent="0.15">
      <c r="U125" s="143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W125" s="142"/>
    </row>
    <row r="126" spans="21:49" s="139" customFormat="1" ht="14" x14ac:dyDescent="0.15">
      <c r="U126" s="143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</row>
    <row r="127" spans="21:49" s="139" customFormat="1" ht="14" x14ac:dyDescent="0.15">
      <c r="U127" s="143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</row>
    <row r="128" spans="21:49" s="139" customFormat="1" ht="14" x14ac:dyDescent="0.15">
      <c r="U128" s="143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</row>
    <row r="129" spans="21:49" s="139" customFormat="1" ht="14" x14ac:dyDescent="0.15">
      <c r="U129" s="143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W129" s="142"/>
    </row>
    <row r="130" spans="21:49" s="139" customFormat="1" ht="14" x14ac:dyDescent="0.15">
      <c r="U130" s="143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</row>
    <row r="131" spans="21:49" s="139" customFormat="1" ht="14" x14ac:dyDescent="0.15">
      <c r="U131" s="143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</row>
    <row r="132" spans="21:49" s="139" customFormat="1" ht="14" x14ac:dyDescent="0.15">
      <c r="U132" s="143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</row>
    <row r="133" spans="21:49" s="139" customFormat="1" ht="14" x14ac:dyDescent="0.15">
      <c r="U133" s="143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</row>
    <row r="134" spans="21:49" s="139" customFormat="1" ht="14" x14ac:dyDescent="0.15">
      <c r="U134" s="143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</row>
    <row r="135" spans="21:49" s="139" customFormat="1" ht="14" x14ac:dyDescent="0.15">
      <c r="U135" s="143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</row>
    <row r="136" spans="21:49" s="139" customFormat="1" ht="14" x14ac:dyDescent="0.15">
      <c r="U136" s="143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</row>
    <row r="137" spans="21:49" s="139" customFormat="1" ht="14" x14ac:dyDescent="0.15">
      <c r="U137" s="143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</row>
    <row r="138" spans="21:49" s="139" customFormat="1" ht="14" x14ac:dyDescent="0.15">
      <c r="U138" s="143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</row>
    <row r="139" spans="21:49" s="139" customFormat="1" ht="14" x14ac:dyDescent="0.15">
      <c r="U139" s="143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</row>
    <row r="140" spans="21:49" s="139" customFormat="1" ht="14" x14ac:dyDescent="0.15">
      <c r="U140" s="143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</row>
    <row r="141" spans="21:49" s="139" customFormat="1" ht="14" x14ac:dyDescent="0.15">
      <c r="U141" s="143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</row>
    <row r="142" spans="21:49" s="139" customFormat="1" ht="14" x14ac:dyDescent="0.15">
      <c r="U142" s="143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W142" s="142"/>
    </row>
    <row r="143" spans="21:49" s="139" customFormat="1" ht="14" x14ac:dyDescent="0.15">
      <c r="U143" s="143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</row>
    <row r="144" spans="21:49" s="139" customFormat="1" ht="14" x14ac:dyDescent="0.15">
      <c r="U144" s="143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W144" s="142"/>
    </row>
    <row r="145" spans="21:49" s="139" customFormat="1" ht="14" x14ac:dyDescent="0.15">
      <c r="U145" s="143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</row>
    <row r="146" spans="21:49" s="139" customFormat="1" ht="14" x14ac:dyDescent="0.15">
      <c r="U146" s="143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</row>
    <row r="147" spans="21:49" s="139" customFormat="1" ht="14" x14ac:dyDescent="0.15">
      <c r="U147" s="143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</row>
    <row r="148" spans="21:49" s="139" customFormat="1" ht="14" x14ac:dyDescent="0.15">
      <c r="U148" s="143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</row>
    <row r="149" spans="21:49" s="139" customFormat="1" ht="14" x14ac:dyDescent="0.15">
      <c r="U149" s="143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  <c r="AV149" s="142"/>
      <c r="AW149" s="142"/>
    </row>
    <row r="150" spans="21:49" s="139" customFormat="1" ht="14" x14ac:dyDescent="0.15">
      <c r="U150" s="143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</row>
    <row r="151" spans="21:49" s="139" customFormat="1" ht="14" x14ac:dyDescent="0.15">
      <c r="U151" s="143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  <c r="AV151" s="142"/>
      <c r="AW151" s="142"/>
    </row>
    <row r="152" spans="21:49" s="139" customFormat="1" ht="14" x14ac:dyDescent="0.15">
      <c r="U152" s="143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W152" s="142"/>
    </row>
    <row r="153" spans="21:49" s="139" customFormat="1" ht="14" x14ac:dyDescent="0.15">
      <c r="U153" s="143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</row>
    <row r="154" spans="21:49" s="139" customFormat="1" ht="14" x14ac:dyDescent="0.15">
      <c r="U154" s="143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</row>
    <row r="155" spans="21:49" s="139" customFormat="1" ht="14" x14ac:dyDescent="0.15">
      <c r="U155" s="143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</row>
    <row r="156" spans="21:49" s="139" customFormat="1" ht="14" x14ac:dyDescent="0.15">
      <c r="U156" s="143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</row>
    <row r="157" spans="21:49" s="139" customFormat="1" ht="14" x14ac:dyDescent="0.15">
      <c r="U157" s="143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</row>
    <row r="158" spans="21:49" s="139" customFormat="1" ht="14" x14ac:dyDescent="0.15">
      <c r="U158" s="143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</row>
    <row r="159" spans="21:49" s="139" customFormat="1" ht="14" x14ac:dyDescent="0.15">
      <c r="U159" s="143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</row>
    <row r="160" spans="21:49" s="139" customFormat="1" ht="14" x14ac:dyDescent="0.15">
      <c r="U160" s="143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</row>
    <row r="161" spans="21:49" s="139" customFormat="1" ht="14" x14ac:dyDescent="0.15">
      <c r="U161" s="143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</row>
    <row r="162" spans="21:49" s="139" customFormat="1" ht="14" x14ac:dyDescent="0.15">
      <c r="U162" s="143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W162" s="142"/>
    </row>
    <row r="163" spans="21:49" s="139" customFormat="1" ht="14" x14ac:dyDescent="0.15">
      <c r="U163" s="143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W163" s="142"/>
    </row>
    <row r="164" spans="21:49" s="139" customFormat="1" ht="14" x14ac:dyDescent="0.15">
      <c r="U164" s="143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W164" s="142"/>
    </row>
    <row r="165" spans="21:49" s="139" customFormat="1" ht="14" x14ac:dyDescent="0.15">
      <c r="U165" s="143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W165" s="142"/>
    </row>
    <row r="166" spans="21:49" s="139" customFormat="1" ht="14" x14ac:dyDescent="0.15">
      <c r="U166" s="143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</row>
    <row r="167" spans="21:49" s="139" customFormat="1" ht="14" x14ac:dyDescent="0.15">
      <c r="U167" s="143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</row>
    <row r="168" spans="21:49" s="139" customFormat="1" ht="14" x14ac:dyDescent="0.15">
      <c r="U168" s="143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</row>
    <row r="169" spans="21:49" s="139" customFormat="1" ht="14" x14ac:dyDescent="0.15">
      <c r="U169" s="143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</row>
    <row r="170" spans="21:49" s="139" customFormat="1" ht="14" x14ac:dyDescent="0.15">
      <c r="U170" s="143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</row>
    <row r="171" spans="21:49" s="139" customFormat="1" ht="14" x14ac:dyDescent="0.15">
      <c r="U171" s="143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</row>
    <row r="172" spans="21:49" s="139" customFormat="1" ht="14" x14ac:dyDescent="0.15">
      <c r="U172" s="143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42"/>
      <c r="AV172" s="142"/>
      <c r="AW172" s="142"/>
    </row>
    <row r="173" spans="21:49" s="139" customFormat="1" ht="14" x14ac:dyDescent="0.15">
      <c r="U173" s="143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42"/>
      <c r="AV173" s="142"/>
      <c r="AW173" s="142"/>
    </row>
    <row r="174" spans="21:49" s="139" customFormat="1" ht="14" x14ac:dyDescent="0.15">
      <c r="U174" s="143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</row>
    <row r="175" spans="21:49" s="139" customFormat="1" ht="14" x14ac:dyDescent="0.15">
      <c r="U175" s="143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</row>
    <row r="176" spans="21:49" s="139" customFormat="1" ht="14" x14ac:dyDescent="0.15">
      <c r="U176" s="143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</row>
    <row r="177" spans="21:49" s="139" customFormat="1" ht="14" x14ac:dyDescent="0.15">
      <c r="U177" s="143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</row>
    <row r="178" spans="21:49" s="139" customFormat="1" ht="14" x14ac:dyDescent="0.15">
      <c r="U178" s="143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</row>
    <row r="179" spans="21:49" s="139" customFormat="1" ht="14" x14ac:dyDescent="0.15">
      <c r="U179" s="143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</row>
    <row r="180" spans="21:49" s="139" customFormat="1" ht="14" x14ac:dyDescent="0.15">
      <c r="U180" s="143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</row>
    <row r="181" spans="21:49" s="139" customFormat="1" ht="14" x14ac:dyDescent="0.15">
      <c r="U181" s="143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</row>
    <row r="182" spans="21:49" s="139" customFormat="1" ht="14" x14ac:dyDescent="0.15">
      <c r="U182" s="143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</row>
    <row r="183" spans="21:49" s="139" customFormat="1" ht="14" x14ac:dyDescent="0.15">
      <c r="U183" s="143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</row>
    <row r="184" spans="21:49" s="139" customFormat="1" ht="14" x14ac:dyDescent="0.15">
      <c r="U184" s="143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</row>
    <row r="185" spans="21:49" s="139" customFormat="1" ht="14" x14ac:dyDescent="0.15">
      <c r="U185" s="143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</row>
    <row r="186" spans="21:49" s="139" customFormat="1" ht="14" x14ac:dyDescent="0.15">
      <c r="U186" s="143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</row>
    <row r="187" spans="21:49" s="139" customFormat="1" ht="14" x14ac:dyDescent="0.15">
      <c r="U187" s="143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</row>
    <row r="188" spans="21:49" s="139" customFormat="1" ht="14" x14ac:dyDescent="0.15">
      <c r="U188" s="143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</row>
    <row r="189" spans="21:49" s="139" customFormat="1" ht="14" x14ac:dyDescent="0.15">
      <c r="U189" s="143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</row>
    <row r="190" spans="21:49" s="139" customFormat="1" ht="14" x14ac:dyDescent="0.15">
      <c r="U190" s="143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</row>
    <row r="191" spans="21:49" s="139" customFormat="1" ht="14" x14ac:dyDescent="0.15">
      <c r="U191" s="143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</row>
    <row r="192" spans="21:49" s="139" customFormat="1" ht="14" x14ac:dyDescent="0.15">
      <c r="U192" s="143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</row>
    <row r="193" spans="21:49" s="139" customFormat="1" ht="14" x14ac:dyDescent="0.15">
      <c r="U193" s="143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</row>
    <row r="194" spans="21:49" s="139" customFormat="1" ht="14" x14ac:dyDescent="0.15">
      <c r="U194" s="143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</row>
    <row r="195" spans="21:49" s="139" customFormat="1" ht="14" x14ac:dyDescent="0.15">
      <c r="U195" s="143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</row>
    <row r="196" spans="21:49" s="139" customFormat="1" ht="14" x14ac:dyDescent="0.15">
      <c r="U196" s="143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</row>
    <row r="197" spans="21:49" s="139" customFormat="1" ht="14" x14ac:dyDescent="0.15">
      <c r="U197" s="143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</row>
    <row r="198" spans="21:49" s="139" customFormat="1" ht="14" x14ac:dyDescent="0.15">
      <c r="U198" s="143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</row>
    <row r="199" spans="21:49" s="139" customFormat="1" ht="14" x14ac:dyDescent="0.15">
      <c r="U199" s="143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</row>
    <row r="200" spans="21:49" s="139" customFormat="1" ht="14" x14ac:dyDescent="0.15">
      <c r="U200" s="143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</row>
    <row r="201" spans="21:49" s="139" customFormat="1" ht="14" x14ac:dyDescent="0.15">
      <c r="U201" s="143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</row>
    <row r="202" spans="21:49" s="139" customFormat="1" ht="14" x14ac:dyDescent="0.15">
      <c r="U202" s="143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</row>
    <row r="203" spans="21:49" s="139" customFormat="1" ht="14" x14ac:dyDescent="0.15">
      <c r="U203" s="143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</row>
    <row r="204" spans="21:49" s="139" customFormat="1" ht="14" x14ac:dyDescent="0.15">
      <c r="U204" s="143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</row>
    <row r="205" spans="21:49" s="139" customFormat="1" ht="14" x14ac:dyDescent="0.15">
      <c r="U205" s="143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</row>
    <row r="206" spans="21:49" s="139" customFormat="1" ht="14" x14ac:dyDescent="0.15">
      <c r="U206" s="143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</row>
    <row r="207" spans="21:49" s="139" customFormat="1" ht="14" x14ac:dyDescent="0.15">
      <c r="U207" s="143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</row>
    <row r="208" spans="21:49" s="139" customFormat="1" ht="14" x14ac:dyDescent="0.15">
      <c r="U208" s="143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</row>
    <row r="209" spans="21:49" s="139" customFormat="1" ht="14" x14ac:dyDescent="0.15">
      <c r="U209" s="143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</row>
    <row r="210" spans="21:49" s="139" customFormat="1" ht="14" x14ac:dyDescent="0.15">
      <c r="U210" s="143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</row>
    <row r="211" spans="21:49" s="139" customFormat="1" ht="14" x14ac:dyDescent="0.15">
      <c r="U211" s="143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</row>
    <row r="212" spans="21:49" s="139" customFormat="1" ht="14" x14ac:dyDescent="0.15">
      <c r="U212" s="143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</row>
    <row r="213" spans="21:49" s="139" customFormat="1" ht="14" x14ac:dyDescent="0.15">
      <c r="U213" s="143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</row>
    <row r="214" spans="21:49" s="139" customFormat="1" ht="14" x14ac:dyDescent="0.15">
      <c r="U214" s="143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</row>
    <row r="215" spans="21:49" s="139" customFormat="1" ht="14" x14ac:dyDescent="0.15">
      <c r="U215" s="143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</row>
    <row r="216" spans="21:49" s="139" customFormat="1" ht="14" x14ac:dyDescent="0.15">
      <c r="U216" s="143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</row>
    <row r="217" spans="21:49" s="139" customFormat="1" x14ac:dyDescent="0.15"/>
    <row r="218" spans="21:49" s="139" customFormat="1" x14ac:dyDescent="0.15"/>
    <row r="219" spans="21:49" s="139" customFormat="1" x14ac:dyDescent="0.15"/>
    <row r="220" spans="21:49" s="139" customFormat="1" x14ac:dyDescent="0.15"/>
    <row r="221" spans="21:49" s="139" customFormat="1" x14ac:dyDescent="0.15"/>
    <row r="222" spans="21:49" s="139" customFormat="1" x14ac:dyDescent="0.15"/>
    <row r="223" spans="21:49" s="139" customFormat="1" x14ac:dyDescent="0.15"/>
    <row r="224" spans="21:49" s="139" customFormat="1" x14ac:dyDescent="0.15"/>
    <row r="225" s="139" customFormat="1" x14ac:dyDescent="0.15"/>
    <row r="226" s="139" customFormat="1" x14ac:dyDescent="0.15"/>
    <row r="227" s="139" customFormat="1" x14ac:dyDescent="0.15"/>
    <row r="228" s="139" customFormat="1" x14ac:dyDescent="0.15"/>
    <row r="229" s="139" customFormat="1" x14ac:dyDescent="0.15"/>
    <row r="230" s="139" customFormat="1" x14ac:dyDescent="0.15"/>
    <row r="231" s="139" customFormat="1" x14ac:dyDescent="0.15"/>
    <row r="232" s="139" customFormat="1" x14ac:dyDescent="0.15"/>
    <row r="233" s="139" customFormat="1" x14ac:dyDescent="0.15"/>
    <row r="234" s="139" customFormat="1" x14ac:dyDescent="0.15"/>
    <row r="235" s="139" customFormat="1" x14ac:dyDescent="0.15"/>
    <row r="236" s="139" customFormat="1" x14ac:dyDescent="0.15"/>
    <row r="237" s="139" customFormat="1" x14ac:dyDescent="0.15"/>
    <row r="238" s="139" customFormat="1" x14ac:dyDescent="0.15"/>
    <row r="239" s="139" customFormat="1" x14ac:dyDescent="0.15"/>
    <row r="240" s="139" customFormat="1" x14ac:dyDescent="0.15"/>
    <row r="241" s="139" customFormat="1" x14ac:dyDescent="0.15"/>
    <row r="242" s="139" customFormat="1" x14ac:dyDescent="0.15"/>
    <row r="243" s="139" customFormat="1" x14ac:dyDescent="0.15"/>
    <row r="244" s="139" customFormat="1" x14ac:dyDescent="0.15"/>
    <row r="245" s="139" customFormat="1" x14ac:dyDescent="0.15"/>
    <row r="246" s="139" customFormat="1" x14ac:dyDescent="0.15"/>
    <row r="247" s="139" customFormat="1" x14ac:dyDescent="0.15"/>
    <row r="248" s="139" customFormat="1" x14ac:dyDescent="0.15"/>
    <row r="249" s="139" customFormat="1" x14ac:dyDescent="0.15"/>
    <row r="250" s="139" customFormat="1" x14ac:dyDescent="0.15"/>
    <row r="251" s="139" customFormat="1" x14ac:dyDescent="0.15"/>
    <row r="252" s="139" customFormat="1" x14ac:dyDescent="0.15"/>
    <row r="253" s="139" customFormat="1" x14ac:dyDescent="0.15"/>
    <row r="254" s="139" customFormat="1" x14ac:dyDescent="0.15"/>
    <row r="255" s="139" customFormat="1" x14ac:dyDescent="0.15"/>
    <row r="256" s="139" customFormat="1" x14ac:dyDescent="0.15"/>
    <row r="257" s="139" customFormat="1" x14ac:dyDescent="0.15"/>
    <row r="258" s="139" customFormat="1" x14ac:dyDescent="0.15"/>
    <row r="259" s="139" customFormat="1" x14ac:dyDescent="0.15"/>
    <row r="260" s="139" customFormat="1" x14ac:dyDescent="0.15"/>
    <row r="261" s="139" customFormat="1" x14ac:dyDescent="0.15"/>
    <row r="262" s="139" customFormat="1" x14ac:dyDescent="0.15"/>
    <row r="263" s="139" customFormat="1" x14ac:dyDescent="0.15"/>
    <row r="264" s="139" customFormat="1" x14ac:dyDescent="0.15"/>
    <row r="265" s="139" customFormat="1" x14ac:dyDescent="0.15"/>
    <row r="266" s="139" customFormat="1" x14ac:dyDescent="0.15"/>
    <row r="267" s="139" customFormat="1" x14ac:dyDescent="0.15"/>
    <row r="268" s="139" customFormat="1" x14ac:dyDescent="0.15"/>
    <row r="269" s="139" customFormat="1" x14ac:dyDescent="0.15"/>
    <row r="270" s="139" customFormat="1" x14ac:dyDescent="0.15"/>
    <row r="271" s="139" customFormat="1" x14ac:dyDescent="0.15"/>
    <row r="272" s="139" customFormat="1" x14ac:dyDescent="0.15"/>
    <row r="273" s="139" customFormat="1" x14ac:dyDescent="0.15"/>
    <row r="274" s="139" customFormat="1" x14ac:dyDescent="0.15"/>
    <row r="275" s="139" customFormat="1" x14ac:dyDescent="0.15"/>
    <row r="276" s="139" customFormat="1" x14ac:dyDescent="0.15"/>
    <row r="277" s="139" customFormat="1" x14ac:dyDescent="0.15"/>
    <row r="278" s="139" customFormat="1" x14ac:dyDescent="0.15"/>
    <row r="279" s="139" customFormat="1" x14ac:dyDescent="0.15"/>
    <row r="280" s="139" customFormat="1" x14ac:dyDescent="0.15"/>
    <row r="281" s="139" customFormat="1" x14ac:dyDescent="0.15"/>
    <row r="282" s="139" customFormat="1" x14ac:dyDescent="0.15"/>
    <row r="283" s="139" customFormat="1" x14ac:dyDescent="0.15"/>
    <row r="284" s="139" customFormat="1" x14ac:dyDescent="0.15"/>
    <row r="285" s="139" customFormat="1" x14ac:dyDescent="0.15"/>
    <row r="286" s="139" customFormat="1" x14ac:dyDescent="0.15"/>
    <row r="287" s="139" customFormat="1" x14ac:dyDescent="0.15"/>
    <row r="288" s="139" customFormat="1" x14ac:dyDescent="0.15"/>
    <row r="289" s="139" customFormat="1" x14ac:dyDescent="0.15"/>
    <row r="290" s="139" customFormat="1" x14ac:dyDescent="0.15"/>
    <row r="291" s="139" customFormat="1" x14ac:dyDescent="0.15"/>
    <row r="292" s="139" customFormat="1" x14ac:dyDescent="0.15"/>
    <row r="293" s="139" customFormat="1" x14ac:dyDescent="0.15"/>
    <row r="294" s="139" customFormat="1" x14ac:dyDescent="0.15"/>
    <row r="295" s="139" customFormat="1" x14ac:dyDescent="0.15"/>
    <row r="296" s="139" customFormat="1" x14ac:dyDescent="0.15"/>
    <row r="297" s="139" customFormat="1" x14ac:dyDescent="0.15"/>
    <row r="298" s="139" customFormat="1" x14ac:dyDescent="0.15"/>
    <row r="299" s="139" customFormat="1" x14ac:dyDescent="0.15"/>
    <row r="300" s="139" customFormat="1" x14ac:dyDescent="0.15"/>
    <row r="301" s="139" customFormat="1" x14ac:dyDescent="0.15"/>
    <row r="302" s="139" customFormat="1" x14ac:dyDescent="0.15"/>
    <row r="303" s="139" customFormat="1" x14ac:dyDescent="0.15"/>
    <row r="304" s="139" customFormat="1" x14ac:dyDescent="0.15"/>
    <row r="305" s="139" customFormat="1" x14ac:dyDescent="0.15"/>
    <row r="306" s="139" customFormat="1" x14ac:dyDescent="0.15"/>
    <row r="307" s="139" customFormat="1" x14ac:dyDescent="0.15"/>
    <row r="308" s="139" customFormat="1" x14ac:dyDescent="0.15"/>
    <row r="309" s="139" customFormat="1" x14ac:dyDescent="0.15"/>
    <row r="310" s="139" customFormat="1" x14ac:dyDescent="0.15"/>
    <row r="311" s="139" customFormat="1" x14ac:dyDescent="0.15"/>
    <row r="312" s="139" customFormat="1" x14ac:dyDescent="0.15"/>
    <row r="313" s="139" customFormat="1" x14ac:dyDescent="0.15"/>
    <row r="314" s="139" customFormat="1" x14ac:dyDescent="0.15"/>
    <row r="315" s="139" customFormat="1" x14ac:dyDescent="0.15"/>
    <row r="316" s="139" customFormat="1" x14ac:dyDescent="0.15"/>
    <row r="317" s="139" customFormat="1" x14ac:dyDescent="0.15"/>
    <row r="318" s="139" customFormat="1" x14ac:dyDescent="0.15"/>
    <row r="319" s="139" customFormat="1" x14ac:dyDescent="0.15"/>
    <row r="320" s="139" customFormat="1" x14ac:dyDescent="0.15"/>
    <row r="321" s="139" customFormat="1" x14ac:dyDescent="0.15"/>
    <row r="322" s="139" customFormat="1" x14ac:dyDescent="0.15"/>
    <row r="323" s="139" customFormat="1" x14ac:dyDescent="0.15"/>
    <row r="324" s="139" customFormat="1" x14ac:dyDescent="0.15"/>
    <row r="325" s="139" customFormat="1" x14ac:dyDescent="0.15"/>
    <row r="326" s="139" customFormat="1" x14ac:dyDescent="0.15"/>
    <row r="327" s="139" customFormat="1" x14ac:dyDescent="0.15"/>
    <row r="328" s="139" customFormat="1" x14ac:dyDescent="0.15"/>
    <row r="329" s="139" customFormat="1" x14ac:dyDescent="0.15"/>
    <row r="330" s="139" customFormat="1" x14ac:dyDescent="0.15"/>
    <row r="331" s="139" customFormat="1" x14ac:dyDescent="0.15"/>
    <row r="332" s="139" customFormat="1" x14ac:dyDescent="0.15"/>
    <row r="333" s="139" customFormat="1" x14ac:dyDescent="0.15"/>
    <row r="334" s="139" customFormat="1" x14ac:dyDescent="0.15"/>
    <row r="335" s="139" customFormat="1" x14ac:dyDescent="0.15"/>
    <row r="336" s="139" customFormat="1" x14ac:dyDescent="0.15"/>
    <row r="337" s="139" customFormat="1" x14ac:dyDescent="0.15"/>
    <row r="338" s="139" customFormat="1" x14ac:dyDescent="0.15"/>
    <row r="339" s="139" customFormat="1" x14ac:dyDescent="0.15"/>
    <row r="340" s="139" customFormat="1" x14ac:dyDescent="0.15"/>
    <row r="341" s="139" customFormat="1" x14ac:dyDescent="0.15"/>
    <row r="342" s="139" customFormat="1" x14ac:dyDescent="0.15"/>
    <row r="343" s="139" customFormat="1" x14ac:dyDescent="0.15"/>
    <row r="344" s="139" customFormat="1" x14ac:dyDescent="0.15"/>
    <row r="345" s="139" customFormat="1" x14ac:dyDescent="0.15"/>
    <row r="346" s="139" customFormat="1" x14ac:dyDescent="0.15"/>
    <row r="347" s="139" customFormat="1" x14ac:dyDescent="0.15"/>
    <row r="348" s="139" customFormat="1" x14ac:dyDescent="0.15"/>
    <row r="349" s="139" customFormat="1" x14ac:dyDescent="0.15"/>
    <row r="350" s="139" customFormat="1" x14ac:dyDescent="0.15"/>
    <row r="351" s="139" customFormat="1" x14ac:dyDescent="0.15"/>
    <row r="352" s="139" customFormat="1" x14ac:dyDescent="0.15"/>
    <row r="353" s="139" customFormat="1" x14ac:dyDescent="0.15"/>
    <row r="354" s="139" customFormat="1" x14ac:dyDescent="0.15"/>
    <row r="355" s="139" customFormat="1" x14ac:dyDescent="0.15"/>
    <row r="356" s="139" customFormat="1" x14ac:dyDescent="0.15"/>
    <row r="357" s="139" customFormat="1" x14ac:dyDescent="0.15"/>
    <row r="358" s="139" customFormat="1" x14ac:dyDescent="0.15"/>
    <row r="359" s="139" customFormat="1" x14ac:dyDescent="0.15"/>
    <row r="360" s="139" customFormat="1" x14ac:dyDescent="0.15"/>
    <row r="361" s="139" customFormat="1" x14ac:dyDescent="0.15"/>
    <row r="362" s="139" customFormat="1" x14ac:dyDescent="0.15"/>
    <row r="363" s="139" customFormat="1" x14ac:dyDescent="0.15"/>
    <row r="364" s="139" customFormat="1" x14ac:dyDescent="0.15"/>
    <row r="365" s="139" customFormat="1" x14ac:dyDescent="0.15"/>
    <row r="366" s="139" customFormat="1" x14ac:dyDescent="0.15"/>
    <row r="367" s="139" customFormat="1" x14ac:dyDescent="0.15"/>
    <row r="368" s="139" customFormat="1" x14ac:dyDescent="0.15"/>
    <row r="369" s="139" customFormat="1" x14ac:dyDescent="0.15"/>
    <row r="370" s="139" customFormat="1" x14ac:dyDescent="0.15"/>
    <row r="371" s="139" customFormat="1" x14ac:dyDescent="0.15"/>
    <row r="372" s="139" customFormat="1" x14ac:dyDescent="0.15"/>
    <row r="373" s="139" customFormat="1" x14ac:dyDescent="0.15"/>
    <row r="374" s="139" customFormat="1" x14ac:dyDescent="0.15"/>
    <row r="375" s="139" customFormat="1" x14ac:dyDescent="0.15"/>
    <row r="376" s="139" customFormat="1" x14ac:dyDescent="0.15"/>
    <row r="377" s="139" customFormat="1" x14ac:dyDescent="0.15"/>
    <row r="378" s="139" customFormat="1" x14ac:dyDescent="0.15"/>
    <row r="379" s="139" customFormat="1" x14ac:dyDescent="0.15"/>
    <row r="380" s="139" customFormat="1" x14ac:dyDescent="0.15"/>
    <row r="381" s="139" customFormat="1" x14ac:dyDescent="0.15"/>
    <row r="382" s="139" customFormat="1" x14ac:dyDescent="0.15"/>
    <row r="383" s="139" customFormat="1" x14ac:dyDescent="0.15"/>
    <row r="384" s="139" customFormat="1" x14ac:dyDescent="0.15"/>
    <row r="385" s="139" customFormat="1" x14ac:dyDescent="0.15"/>
    <row r="386" s="139" customFormat="1" x14ac:dyDescent="0.15"/>
    <row r="387" s="139" customFormat="1" x14ac:dyDescent="0.15"/>
    <row r="388" s="139" customFormat="1" x14ac:dyDescent="0.15"/>
    <row r="389" s="139" customFormat="1" x14ac:dyDescent="0.15"/>
    <row r="390" s="139" customFormat="1" x14ac:dyDescent="0.15"/>
    <row r="391" s="139" customFormat="1" x14ac:dyDescent="0.15"/>
    <row r="392" s="139" customFormat="1" x14ac:dyDescent="0.15"/>
  </sheetData>
  <sheetProtection algorithmName="SHA-512" hashValue="JLrG2tS0MPsEki+1jv/YLj6yQX8nAI58i5Om0h+UgAXreekqecWv+mCHjjjGtNYRKUrd1djowa5mswRfr7mZBw==" saltValue="0J2CR+0PPJbtdUh1dMyhL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321"/>
  <sheetViews>
    <sheetView workbookViewId="0">
      <selection activeCell="C17" sqref="C17"/>
    </sheetView>
  </sheetViews>
  <sheetFormatPr baseColWidth="10" defaultRowHeight="13" x14ac:dyDescent="0.15"/>
  <cols>
    <col min="1" max="1" width="20.33203125" style="80" customWidth="1"/>
    <col min="2" max="2" width="24.33203125" style="80" customWidth="1"/>
    <col min="3" max="14" width="12.1640625" style="80" customWidth="1"/>
    <col min="15" max="16" width="12.1640625" style="80" hidden="1" customWidth="1"/>
    <col min="17" max="20" width="12.1640625" style="80" customWidth="1"/>
    <col min="21" max="49" width="7.5" style="132" customWidth="1"/>
    <col min="50" max="16384" width="10.83203125" style="80"/>
  </cols>
  <sheetData>
    <row r="1" spans="1:49" s="132" customFormat="1" ht="14" x14ac:dyDescent="0.15">
      <c r="A1" s="131" t="s">
        <v>61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</row>
    <row r="2" spans="1:49" s="132" customFormat="1" ht="14" x14ac:dyDescent="0.15">
      <c r="A2" s="133" t="s">
        <v>11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</row>
    <row r="3" spans="1:49" s="132" customFormat="1" ht="15" thickBot="1" x14ac:dyDescent="0.2">
      <c r="A3" s="131"/>
      <c r="B3" s="131"/>
      <c r="C3" s="131"/>
      <c r="D3" s="131"/>
      <c r="E3" s="131"/>
      <c r="F3" s="131"/>
      <c r="G3" s="134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6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8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8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</row>
    <row r="7" spans="1:49" ht="75" x14ac:dyDescent="0.15">
      <c r="A7" s="179" t="s">
        <v>132</v>
      </c>
      <c r="B7" s="195" t="s">
        <v>133</v>
      </c>
      <c r="C7" s="181" t="s">
        <v>34</v>
      </c>
      <c r="D7" s="181" t="s">
        <v>35</v>
      </c>
      <c r="E7" s="181" t="s">
        <v>36</v>
      </c>
      <c r="F7" s="196" t="s">
        <v>37</v>
      </c>
      <c r="G7" s="181" t="s">
        <v>38</v>
      </c>
      <c r="H7" s="180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97" t="s">
        <v>131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</row>
    <row r="8" spans="1:49" ht="18" customHeight="1" x14ac:dyDescent="0.15">
      <c r="A8" s="87" t="str">
        <f>'WA Apr 2017'!K2</f>
        <v>Horizon Power</v>
      </c>
      <c r="B8" s="85" t="str">
        <f>'WA Apr 2017'!L2</f>
        <v xml:space="preserve">Horizon Power - Regulated </v>
      </c>
      <c r="C8" s="90">
        <f>91*'WA Apr 2017'!M2/100</f>
        <v>38.152569</v>
      </c>
      <c r="D8" s="90">
        <f>IF($C$5&gt;='WA Apr 2017'!P2,('WA Apr 2017'!P2*'WA Apr 2017'!N2/100),('WA Bills April 2017'!$C$5*'WA Apr 2017'!N2/100))</f>
        <v>1377.5</v>
      </c>
      <c r="E8" s="90">
        <v>0</v>
      </c>
      <c r="F8" s="91">
        <v>0</v>
      </c>
      <c r="G8" s="92">
        <v>0</v>
      </c>
      <c r="H8" s="93">
        <f>IF(($C$5&lt;'WA Apr 2017'!P2),(0),('WA Bills April 2017'!$C$5-'WA Apr 2017'!P2)*'WA Apr 2017'!Q2/100)</f>
        <v>0</v>
      </c>
      <c r="I8" s="94">
        <f>SUM(C8:H8)</f>
        <v>1415.6525690000001</v>
      </c>
      <c r="J8" s="95">
        <f>I8*4</f>
        <v>5662.6102760000003</v>
      </c>
      <c r="K8" s="96">
        <v>0</v>
      </c>
      <c r="L8" s="96">
        <f>'WA Apr 2017'!AZ2</f>
        <v>0</v>
      </c>
      <c r="M8" s="96">
        <f>'WA Apr 2017'!BA2</f>
        <v>0</v>
      </c>
      <c r="N8" s="96">
        <f>'WA Apr 2017'!BB2</f>
        <v>0</v>
      </c>
      <c r="O8" s="95">
        <f>J8</f>
        <v>5662.6102760000003</v>
      </c>
      <c r="P8" s="95">
        <f>O8</f>
        <v>5662.6102760000003</v>
      </c>
      <c r="Q8" s="95">
        <f>O8*1.1</f>
        <v>6228.8713036000008</v>
      </c>
      <c r="R8" s="95">
        <f>P8*1.1</f>
        <v>6228.8713036000008</v>
      </c>
      <c r="S8" s="97">
        <f>'WA Apr 2017'!BI2</f>
        <v>0</v>
      </c>
      <c r="T8" s="98" t="str">
        <f>'WA Apr 2017'!BJ2</f>
        <v>n</v>
      </c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</row>
    <row r="9" spans="1:49" ht="18" customHeight="1" thickBot="1" x14ac:dyDescent="0.2">
      <c r="A9" s="99" t="str">
        <f>'WA Apr 2017'!K3</f>
        <v>Western Power</v>
      </c>
      <c r="B9" s="100" t="str">
        <f>'WA Apr 2017'!L3</f>
        <v>Synergy - Regulated</v>
      </c>
      <c r="C9" s="101">
        <f>91*'WA Apr 2017'!M3/100</f>
        <v>38.152569</v>
      </c>
      <c r="D9" s="101">
        <f>IF($C$5&gt;='WA Apr 2017'!P3,('WA Apr 2017'!P3*'WA Apr 2017'!N3/100),('WA Bills April 2017'!$C$5*'WA Apr 2017'!N3/100))</f>
        <v>1377.5</v>
      </c>
      <c r="E9" s="101">
        <v>0</v>
      </c>
      <c r="F9" s="102">
        <v>0</v>
      </c>
      <c r="G9" s="103">
        <v>0</v>
      </c>
      <c r="H9" s="104">
        <f>IF(($C$5&lt;'WA Apr 2017'!P3),(0),('WA Bills April 2017'!$C$5-'WA Apr 2017'!P3)*'WA Apr 2017'!Q3/100)</f>
        <v>0</v>
      </c>
      <c r="I9" s="105">
        <f t="shared" ref="I9" si="0">SUM(C9:H9)</f>
        <v>1415.6525690000001</v>
      </c>
      <c r="J9" s="106">
        <f t="shared" ref="J9" si="1">I9*4</f>
        <v>5662.6102760000003</v>
      </c>
      <c r="K9" s="107">
        <v>0</v>
      </c>
      <c r="L9" s="107">
        <f>'WA Apr 2017'!AZ3</f>
        <v>0</v>
      </c>
      <c r="M9" s="107">
        <f>'WA Apr 2017'!BA3</f>
        <v>0</v>
      </c>
      <c r="N9" s="107">
        <f>'WA Apr 2017'!BB3</f>
        <v>0</v>
      </c>
      <c r="O9" s="106">
        <f>J9-((I9-C9)*L9/100)*4</f>
        <v>5662.6102760000003</v>
      </c>
      <c r="P9" s="106">
        <f>O9-(O9*M9/100)</f>
        <v>5662.6102760000003</v>
      </c>
      <c r="Q9" s="106">
        <f>O9*1.1</f>
        <v>6228.8713036000008</v>
      </c>
      <c r="R9" s="106">
        <f>P9*1.1</f>
        <v>6228.8713036000008</v>
      </c>
      <c r="S9" s="108">
        <f>'WA Apr 2017'!BI3</f>
        <v>0</v>
      </c>
      <c r="T9" s="109" t="str">
        <f>'WA Apr 2017'!BJ3</f>
        <v>n</v>
      </c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</row>
    <row r="10" spans="1:49" s="132" customFormat="1" ht="14" x14ac:dyDescent="0.15"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</row>
    <row r="11" spans="1:49" s="132" customFormat="1" ht="15" thickBot="1" x14ac:dyDescent="0.2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4"/>
      <c r="U11" s="136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36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36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36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36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36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</row>
    <row r="17" spans="1:49" ht="75" x14ac:dyDescent="0.15">
      <c r="A17" s="179" t="s">
        <v>81</v>
      </c>
      <c r="B17" s="195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114</v>
      </c>
      <c r="M17" s="183" t="s">
        <v>101</v>
      </c>
      <c r="N17" s="183" t="s">
        <v>64</v>
      </c>
      <c r="O17" s="198" t="s">
        <v>65</v>
      </c>
      <c r="P17" s="184" t="s">
        <v>7</v>
      </c>
      <c r="Q17" s="184" t="s">
        <v>165</v>
      </c>
      <c r="R17" s="184" t="s">
        <v>60</v>
      </c>
      <c r="S17" s="199" t="s">
        <v>8</v>
      </c>
      <c r="T17" s="197" t="s">
        <v>9</v>
      </c>
      <c r="U17" s="137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</row>
    <row r="18" spans="1:49" ht="18" customHeight="1" thickBot="1" x14ac:dyDescent="0.2">
      <c r="A18" s="117" t="str">
        <f>'WA Apr 2017'!K4</f>
        <v>Western Power</v>
      </c>
      <c r="B18" s="118" t="str">
        <f>'WA Apr 2017'!L4</f>
        <v>Synergy - Regulated</v>
      </c>
      <c r="C18" s="119">
        <f>91*'WA Apr 2017'!M4/100</f>
        <v>156.41079999999999</v>
      </c>
      <c r="D18" s="120">
        <f>(C13*C14)*'WA Apr 2017'!N2/100</f>
        <v>964.25</v>
      </c>
      <c r="E18" s="121">
        <v>0</v>
      </c>
      <c r="F18" s="121">
        <v>0</v>
      </c>
      <c r="G18" s="121">
        <v>0</v>
      </c>
      <c r="H18" s="122">
        <f>(C13*C15)*'WA Apr 2017'!W4/100</f>
        <v>135.44999999999999</v>
      </c>
      <c r="I18" s="123">
        <f>SUM(C18:H18)</f>
        <v>1256.1108000000002</v>
      </c>
      <c r="J18" s="124">
        <f>I18*4</f>
        <v>5024.4432000000006</v>
      </c>
      <c r="K18" s="125">
        <v>0</v>
      </c>
      <c r="L18" s="125">
        <f>'WA Apr 2017'!AZ4</f>
        <v>0</v>
      </c>
      <c r="M18" s="125">
        <f>'WA Apr 2017'!BA4</f>
        <v>0</v>
      </c>
      <c r="N18" s="125">
        <f>'WA Apr 2017'!BB4</f>
        <v>0</v>
      </c>
      <c r="O18" s="126">
        <f>J18</f>
        <v>5024.4432000000006</v>
      </c>
      <c r="P18" s="124">
        <f>O18</f>
        <v>5024.4432000000006</v>
      </c>
      <c r="Q18" s="124">
        <f>O18*1.1</f>
        <v>5526.8875200000011</v>
      </c>
      <c r="R18" s="124">
        <f>P18*1.1</f>
        <v>5526.8875200000011</v>
      </c>
      <c r="S18" s="127">
        <f>'WA Apr 2017'!BI4</f>
        <v>0</v>
      </c>
      <c r="T18" s="128" t="str">
        <f>'WA Apr 2017'!BJ4</f>
        <v>n</v>
      </c>
      <c r="U18" s="136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</row>
    <row r="19" spans="1:49" s="132" customFormat="1" ht="14" x14ac:dyDescent="0.15">
      <c r="U19" s="136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</row>
    <row r="20" spans="1:49" s="132" customFormat="1" ht="14" x14ac:dyDescent="0.15">
      <c r="U20" s="136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</row>
    <row r="21" spans="1:49" s="132" customFormat="1" ht="14" x14ac:dyDescent="0.15">
      <c r="U21" s="136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</row>
    <row r="22" spans="1:49" s="132" customFormat="1" ht="14" x14ac:dyDescent="0.15">
      <c r="U22" s="136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</row>
    <row r="23" spans="1:49" s="132" customFormat="1" ht="14" x14ac:dyDescent="0.15">
      <c r="U23" s="136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</row>
    <row r="24" spans="1:49" s="132" customFormat="1" ht="14" x14ac:dyDescent="0.15">
      <c r="U24" s="136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</row>
    <row r="25" spans="1:49" s="132" customFormat="1" ht="14" x14ac:dyDescent="0.15">
      <c r="U25" s="137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</row>
    <row r="26" spans="1:49" s="132" customFormat="1" ht="14" x14ac:dyDescent="0.15">
      <c r="U26" s="136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</row>
    <row r="27" spans="1:49" s="132" customFormat="1" ht="14" x14ac:dyDescent="0.15">
      <c r="U27" s="136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</row>
    <row r="28" spans="1:49" s="132" customFormat="1" ht="14" x14ac:dyDescent="0.15">
      <c r="U28" s="136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</row>
    <row r="29" spans="1:49" s="132" customFormat="1" ht="14" x14ac:dyDescent="0.15">
      <c r="U29" s="136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</row>
    <row r="30" spans="1:49" s="132" customFormat="1" ht="14" x14ac:dyDescent="0.15">
      <c r="U30" s="136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</row>
    <row r="31" spans="1:49" s="132" customFormat="1" ht="14" x14ac:dyDescent="0.15">
      <c r="U31" s="136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</row>
    <row r="32" spans="1:49" s="132" customFormat="1" ht="14" x14ac:dyDescent="0.15">
      <c r="U32" s="136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</row>
    <row r="33" spans="21:49" s="132" customFormat="1" ht="14" x14ac:dyDescent="0.15">
      <c r="U33" s="136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</row>
    <row r="34" spans="21:49" s="132" customFormat="1" ht="14" x14ac:dyDescent="0.15">
      <c r="U34" s="136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</row>
    <row r="35" spans="21:49" s="132" customFormat="1" ht="14" x14ac:dyDescent="0.15">
      <c r="U35" s="136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</row>
    <row r="36" spans="21:49" s="132" customFormat="1" ht="14" x14ac:dyDescent="0.15">
      <c r="U36" s="136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</row>
    <row r="37" spans="21:49" s="132" customFormat="1" ht="14" x14ac:dyDescent="0.15">
      <c r="U37" s="136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</row>
    <row r="38" spans="21:49" s="132" customFormat="1" ht="14" x14ac:dyDescent="0.15">
      <c r="U38" s="136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</row>
    <row r="39" spans="21:49" s="132" customFormat="1" ht="14" x14ac:dyDescent="0.15">
      <c r="U39" s="136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</row>
    <row r="40" spans="21:49" s="132" customFormat="1" ht="14" x14ac:dyDescent="0.15">
      <c r="U40" s="136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</row>
    <row r="41" spans="21:49" s="132" customFormat="1" ht="14" x14ac:dyDescent="0.15">
      <c r="U41" s="136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</row>
    <row r="42" spans="21:49" s="132" customFormat="1" ht="14" x14ac:dyDescent="0.15">
      <c r="U42" s="136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</row>
    <row r="43" spans="21:49" s="132" customFormat="1" ht="14" x14ac:dyDescent="0.15">
      <c r="U43" s="136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</row>
    <row r="44" spans="21:49" s="132" customFormat="1" ht="14" x14ac:dyDescent="0.15">
      <c r="U44" s="136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</row>
    <row r="45" spans="21:49" s="132" customFormat="1" ht="14" x14ac:dyDescent="0.15">
      <c r="U45" s="136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</row>
    <row r="46" spans="21:49" s="132" customFormat="1" ht="14" x14ac:dyDescent="0.15">
      <c r="U46" s="136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</row>
    <row r="47" spans="21:49" s="132" customFormat="1" ht="14" x14ac:dyDescent="0.15">
      <c r="U47" s="136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</row>
    <row r="48" spans="21:49" s="132" customFormat="1" ht="14" x14ac:dyDescent="0.15">
      <c r="U48" s="136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</row>
    <row r="49" spans="21:49" s="132" customFormat="1" ht="14" x14ac:dyDescent="0.15">
      <c r="U49" s="136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</row>
    <row r="50" spans="21:49" s="132" customFormat="1" ht="14" x14ac:dyDescent="0.15">
      <c r="U50" s="136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</row>
    <row r="51" spans="21:49" s="132" customFormat="1" ht="14" x14ac:dyDescent="0.15">
      <c r="U51" s="136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</row>
    <row r="52" spans="21:49" s="132" customFormat="1" ht="14" x14ac:dyDescent="0.15">
      <c r="U52" s="136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</row>
    <row r="53" spans="21:49" s="132" customFormat="1" ht="14" x14ac:dyDescent="0.15">
      <c r="U53" s="136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</row>
    <row r="54" spans="21:49" s="132" customFormat="1" ht="14" x14ac:dyDescent="0.15">
      <c r="U54" s="136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</row>
    <row r="55" spans="21:49" s="132" customFormat="1" ht="14" x14ac:dyDescent="0.15">
      <c r="U55" s="136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</row>
    <row r="56" spans="21:49" s="132" customFormat="1" ht="14" x14ac:dyDescent="0.15">
      <c r="U56" s="136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</row>
    <row r="57" spans="21:49" s="132" customFormat="1" ht="14" x14ac:dyDescent="0.15">
      <c r="U57" s="136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</row>
    <row r="58" spans="21:49" s="132" customFormat="1" ht="14" x14ac:dyDescent="0.15">
      <c r="U58" s="136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</row>
    <row r="59" spans="21:49" s="132" customFormat="1" ht="14" x14ac:dyDescent="0.15">
      <c r="U59" s="136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</row>
    <row r="60" spans="21:49" s="132" customFormat="1" ht="14" x14ac:dyDescent="0.15">
      <c r="U60" s="136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</row>
    <row r="61" spans="21:49" s="132" customFormat="1" ht="14" x14ac:dyDescent="0.15">
      <c r="U61" s="136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</row>
    <row r="62" spans="21:49" s="132" customFormat="1" ht="14" x14ac:dyDescent="0.15">
      <c r="U62" s="136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</row>
    <row r="63" spans="21:49" s="132" customFormat="1" ht="14" x14ac:dyDescent="0.15">
      <c r="U63" s="136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</row>
    <row r="64" spans="21:49" s="132" customFormat="1" ht="14" x14ac:dyDescent="0.15">
      <c r="U64" s="136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</row>
    <row r="65" spans="21:49" s="132" customFormat="1" ht="14" x14ac:dyDescent="0.15">
      <c r="U65" s="136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</row>
    <row r="66" spans="21:49" s="132" customFormat="1" ht="14" x14ac:dyDescent="0.15">
      <c r="U66" s="136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</row>
    <row r="67" spans="21:49" s="132" customFormat="1" ht="14" x14ac:dyDescent="0.15">
      <c r="U67" s="136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</row>
    <row r="68" spans="21:49" s="132" customFormat="1" ht="14" x14ac:dyDescent="0.15">
      <c r="U68" s="136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</row>
    <row r="69" spans="21:49" s="132" customFormat="1" ht="14" x14ac:dyDescent="0.15">
      <c r="U69" s="136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</row>
    <row r="70" spans="21:49" s="132" customFormat="1" ht="14" x14ac:dyDescent="0.15">
      <c r="U70" s="136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</row>
    <row r="71" spans="21:49" s="132" customFormat="1" ht="14" x14ac:dyDescent="0.15">
      <c r="U71" s="136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</row>
    <row r="72" spans="21:49" s="132" customFormat="1" ht="14" x14ac:dyDescent="0.15">
      <c r="U72" s="136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</row>
    <row r="73" spans="21:49" s="132" customFormat="1" ht="14" x14ac:dyDescent="0.15">
      <c r="U73" s="136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</row>
    <row r="74" spans="21:49" s="132" customFormat="1" ht="14" x14ac:dyDescent="0.15">
      <c r="U74" s="136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</row>
    <row r="75" spans="21:49" s="132" customFormat="1" ht="14" x14ac:dyDescent="0.15">
      <c r="U75" s="136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</row>
    <row r="76" spans="21:49" s="132" customFormat="1" ht="14" x14ac:dyDescent="0.15">
      <c r="U76" s="136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</row>
    <row r="77" spans="21:49" s="132" customFormat="1" ht="14" x14ac:dyDescent="0.15">
      <c r="U77" s="136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</row>
    <row r="78" spans="21:49" s="132" customFormat="1" ht="14" x14ac:dyDescent="0.15">
      <c r="U78" s="136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</row>
    <row r="79" spans="21:49" s="132" customFormat="1" ht="14" x14ac:dyDescent="0.15">
      <c r="U79" s="136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</row>
    <row r="80" spans="21:49" s="132" customFormat="1" ht="14" x14ac:dyDescent="0.15">
      <c r="U80" s="136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</row>
    <row r="81" spans="21:49" s="132" customFormat="1" ht="14" x14ac:dyDescent="0.15">
      <c r="U81" s="136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</row>
    <row r="82" spans="21:49" s="132" customFormat="1" ht="14" x14ac:dyDescent="0.15">
      <c r="U82" s="136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</row>
    <row r="83" spans="21:49" s="132" customFormat="1" ht="14" x14ac:dyDescent="0.15">
      <c r="U83" s="136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</row>
    <row r="84" spans="21:49" s="132" customFormat="1" ht="14" x14ac:dyDescent="0.15">
      <c r="U84" s="136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</row>
    <row r="85" spans="21:49" s="132" customFormat="1" ht="14" x14ac:dyDescent="0.15">
      <c r="U85" s="136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</row>
    <row r="86" spans="21:49" s="132" customFormat="1" ht="14" x14ac:dyDescent="0.15">
      <c r="U86" s="136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</row>
    <row r="87" spans="21:49" s="132" customFormat="1" ht="14" x14ac:dyDescent="0.15">
      <c r="U87" s="136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</row>
    <row r="88" spans="21:49" s="132" customFormat="1" ht="14" x14ac:dyDescent="0.15">
      <c r="U88" s="136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</row>
    <row r="89" spans="21:49" s="132" customFormat="1" ht="14" x14ac:dyDescent="0.15">
      <c r="U89" s="136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</row>
    <row r="90" spans="21:49" s="132" customFormat="1" ht="14" x14ac:dyDescent="0.15">
      <c r="U90" s="136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</row>
    <row r="91" spans="21:49" s="132" customFormat="1" ht="14" x14ac:dyDescent="0.15">
      <c r="U91" s="136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</row>
    <row r="92" spans="21:49" s="132" customFormat="1" ht="14" x14ac:dyDescent="0.15">
      <c r="U92" s="136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</row>
    <row r="93" spans="21:49" s="132" customFormat="1" ht="14" x14ac:dyDescent="0.15">
      <c r="U93" s="136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</row>
    <row r="94" spans="21:49" s="132" customFormat="1" ht="14" x14ac:dyDescent="0.15">
      <c r="U94" s="136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</row>
    <row r="95" spans="21:49" s="132" customFormat="1" ht="14" x14ac:dyDescent="0.15">
      <c r="U95" s="136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</row>
    <row r="96" spans="21:49" s="132" customFormat="1" ht="14" x14ac:dyDescent="0.15">
      <c r="U96" s="136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</row>
    <row r="97" spans="21:49" s="132" customFormat="1" ht="14" x14ac:dyDescent="0.15">
      <c r="U97" s="136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</row>
    <row r="98" spans="21:49" s="132" customFormat="1" ht="14" x14ac:dyDescent="0.15">
      <c r="U98" s="136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</row>
    <row r="99" spans="21:49" s="132" customFormat="1" ht="14" x14ac:dyDescent="0.15">
      <c r="U99" s="136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</row>
    <row r="100" spans="21:49" s="132" customFormat="1" ht="14" x14ac:dyDescent="0.15">
      <c r="U100" s="136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</row>
    <row r="101" spans="21:49" s="132" customFormat="1" ht="14" x14ac:dyDescent="0.15">
      <c r="U101" s="136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</row>
    <row r="102" spans="21:49" s="132" customFormat="1" ht="14" x14ac:dyDescent="0.15">
      <c r="U102" s="136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</row>
    <row r="103" spans="21:49" s="132" customFormat="1" ht="14" x14ac:dyDescent="0.15">
      <c r="U103" s="136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</row>
    <row r="104" spans="21:49" s="132" customFormat="1" ht="14" x14ac:dyDescent="0.15">
      <c r="U104" s="136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</row>
    <row r="105" spans="21:49" s="132" customFormat="1" ht="14" x14ac:dyDescent="0.15">
      <c r="U105" s="136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</row>
    <row r="106" spans="21:49" s="132" customFormat="1" ht="14" x14ac:dyDescent="0.15">
      <c r="U106" s="136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</row>
    <row r="107" spans="21:49" s="132" customFormat="1" ht="14" x14ac:dyDescent="0.15">
      <c r="U107" s="136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</row>
    <row r="108" spans="21:49" s="132" customFormat="1" ht="14" x14ac:dyDescent="0.15">
      <c r="U108" s="136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</row>
    <row r="109" spans="21:49" s="132" customFormat="1" ht="14" x14ac:dyDescent="0.15">
      <c r="U109" s="136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</row>
    <row r="110" spans="21:49" s="132" customFormat="1" ht="14" x14ac:dyDescent="0.15">
      <c r="U110" s="136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</row>
    <row r="111" spans="21:49" s="132" customFormat="1" ht="14" x14ac:dyDescent="0.15">
      <c r="U111" s="136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</row>
    <row r="112" spans="21:49" s="132" customFormat="1" ht="14" x14ac:dyDescent="0.15">
      <c r="U112" s="136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  <c r="AW112" s="135"/>
    </row>
    <row r="113" spans="21:49" s="132" customFormat="1" ht="14" x14ac:dyDescent="0.15">
      <c r="U113" s="136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</row>
    <row r="114" spans="21:49" s="132" customFormat="1" ht="14" x14ac:dyDescent="0.15">
      <c r="U114" s="136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</row>
    <row r="115" spans="21:49" s="132" customFormat="1" ht="14" x14ac:dyDescent="0.15">
      <c r="U115" s="136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</row>
    <row r="116" spans="21:49" s="132" customFormat="1" ht="14" x14ac:dyDescent="0.15">
      <c r="U116" s="136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</row>
    <row r="117" spans="21:49" s="132" customFormat="1" ht="14" x14ac:dyDescent="0.15">
      <c r="U117" s="136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</row>
    <row r="118" spans="21:49" s="132" customFormat="1" ht="14" x14ac:dyDescent="0.15">
      <c r="U118" s="136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</row>
    <row r="119" spans="21:49" s="132" customFormat="1" ht="14" x14ac:dyDescent="0.15">
      <c r="U119" s="136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</row>
    <row r="120" spans="21:49" s="132" customFormat="1" ht="14" x14ac:dyDescent="0.15">
      <c r="U120" s="136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</row>
    <row r="121" spans="21:49" s="132" customFormat="1" ht="14" x14ac:dyDescent="0.15">
      <c r="U121" s="136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</row>
    <row r="122" spans="21:49" s="132" customFormat="1" ht="14" x14ac:dyDescent="0.15">
      <c r="U122" s="136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</row>
    <row r="123" spans="21:49" s="132" customFormat="1" ht="14" x14ac:dyDescent="0.15">
      <c r="U123" s="136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</row>
    <row r="124" spans="21:49" s="132" customFormat="1" ht="14" x14ac:dyDescent="0.15">
      <c r="U124" s="136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</row>
    <row r="125" spans="21:49" s="132" customFormat="1" ht="14" x14ac:dyDescent="0.15">
      <c r="U125" s="136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</row>
    <row r="126" spans="21:49" s="132" customFormat="1" ht="14" x14ac:dyDescent="0.15">
      <c r="U126" s="136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</row>
    <row r="127" spans="21:49" s="132" customFormat="1" ht="14" x14ac:dyDescent="0.15">
      <c r="U127" s="136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</row>
    <row r="128" spans="21:49" s="132" customFormat="1" ht="14" x14ac:dyDescent="0.15">
      <c r="U128" s="136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</row>
    <row r="129" spans="21:49" s="132" customFormat="1" ht="14" x14ac:dyDescent="0.15">
      <c r="U129" s="136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</row>
    <row r="130" spans="21:49" s="132" customFormat="1" ht="14" x14ac:dyDescent="0.15">
      <c r="U130" s="136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</row>
    <row r="131" spans="21:49" s="132" customFormat="1" ht="14" x14ac:dyDescent="0.15">
      <c r="U131" s="136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</row>
    <row r="132" spans="21:49" s="132" customFormat="1" ht="14" x14ac:dyDescent="0.15">
      <c r="U132" s="136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</row>
    <row r="133" spans="21:49" s="132" customFormat="1" ht="14" x14ac:dyDescent="0.15">
      <c r="U133" s="136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</row>
    <row r="134" spans="21:49" s="132" customFormat="1" ht="14" x14ac:dyDescent="0.15">
      <c r="U134" s="136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</row>
    <row r="135" spans="21:49" s="132" customFormat="1" ht="14" x14ac:dyDescent="0.15">
      <c r="U135" s="136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</row>
    <row r="136" spans="21:49" s="132" customFormat="1" ht="14" x14ac:dyDescent="0.15">
      <c r="U136" s="136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</row>
    <row r="137" spans="21:49" s="132" customFormat="1" ht="14" x14ac:dyDescent="0.15">
      <c r="U137" s="136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</row>
    <row r="138" spans="21:49" s="132" customFormat="1" ht="14" x14ac:dyDescent="0.15">
      <c r="U138" s="136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</row>
    <row r="139" spans="21:49" s="132" customFormat="1" ht="14" x14ac:dyDescent="0.15">
      <c r="U139" s="136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</row>
    <row r="140" spans="21:49" s="132" customFormat="1" ht="14" x14ac:dyDescent="0.15">
      <c r="U140" s="136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</row>
    <row r="141" spans="21:49" s="132" customFormat="1" ht="14" x14ac:dyDescent="0.15">
      <c r="U141" s="136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</row>
    <row r="142" spans="21:49" s="132" customFormat="1" ht="14" x14ac:dyDescent="0.15">
      <c r="U142" s="136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</row>
    <row r="143" spans="21:49" s="132" customFormat="1" ht="14" x14ac:dyDescent="0.15">
      <c r="U143" s="136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</row>
    <row r="144" spans="21:49" s="132" customFormat="1" ht="14" x14ac:dyDescent="0.15">
      <c r="U144" s="136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</row>
    <row r="145" spans="21:49" s="132" customFormat="1" ht="14" x14ac:dyDescent="0.15">
      <c r="U145" s="136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</row>
    <row r="146" spans="21:49" s="132" customFormat="1" ht="14" x14ac:dyDescent="0.15">
      <c r="U146" s="136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</row>
    <row r="147" spans="21:49" s="132" customFormat="1" ht="14" x14ac:dyDescent="0.15">
      <c r="U147" s="136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</row>
    <row r="148" spans="21:49" s="132" customFormat="1" ht="14" x14ac:dyDescent="0.15">
      <c r="U148" s="136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</row>
    <row r="149" spans="21:49" s="132" customFormat="1" ht="14" x14ac:dyDescent="0.15">
      <c r="U149" s="136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</row>
    <row r="150" spans="21:49" s="132" customFormat="1" ht="14" x14ac:dyDescent="0.15">
      <c r="U150" s="136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</row>
    <row r="151" spans="21:49" s="132" customFormat="1" ht="14" x14ac:dyDescent="0.15">
      <c r="U151" s="136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</row>
    <row r="152" spans="21:49" s="132" customFormat="1" ht="14" x14ac:dyDescent="0.15">
      <c r="U152" s="136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</row>
    <row r="153" spans="21:49" s="132" customFormat="1" ht="14" x14ac:dyDescent="0.15">
      <c r="U153" s="136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</row>
    <row r="154" spans="21:49" s="132" customFormat="1" ht="14" x14ac:dyDescent="0.15">
      <c r="U154" s="136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</row>
    <row r="155" spans="21:49" s="132" customFormat="1" ht="14" x14ac:dyDescent="0.15">
      <c r="U155" s="136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</row>
    <row r="156" spans="21:49" s="132" customFormat="1" ht="14" x14ac:dyDescent="0.15">
      <c r="U156" s="136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</row>
    <row r="157" spans="21:49" s="132" customFormat="1" ht="14" x14ac:dyDescent="0.15">
      <c r="U157" s="136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</row>
    <row r="158" spans="21:49" s="132" customFormat="1" ht="14" x14ac:dyDescent="0.15">
      <c r="U158" s="136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</row>
    <row r="159" spans="21:49" s="132" customFormat="1" ht="14" x14ac:dyDescent="0.15">
      <c r="U159" s="136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</row>
    <row r="160" spans="21:49" s="132" customFormat="1" ht="14" x14ac:dyDescent="0.15">
      <c r="U160" s="136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</row>
    <row r="161" spans="21:49" s="132" customFormat="1" ht="14" x14ac:dyDescent="0.15">
      <c r="U161" s="136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</row>
    <row r="162" spans="21:49" s="132" customFormat="1" ht="14" x14ac:dyDescent="0.15">
      <c r="U162" s="136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</row>
    <row r="163" spans="21:49" s="132" customFormat="1" ht="14" x14ac:dyDescent="0.15">
      <c r="U163" s="136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</row>
    <row r="164" spans="21:49" s="132" customFormat="1" ht="14" x14ac:dyDescent="0.15">
      <c r="U164" s="136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</row>
    <row r="165" spans="21:49" s="132" customFormat="1" ht="14" x14ac:dyDescent="0.15">
      <c r="U165" s="136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</row>
    <row r="166" spans="21:49" s="132" customFormat="1" ht="14" x14ac:dyDescent="0.15">
      <c r="U166" s="136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</row>
    <row r="167" spans="21:49" s="132" customFormat="1" ht="14" x14ac:dyDescent="0.15">
      <c r="U167" s="136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</row>
    <row r="168" spans="21:49" s="132" customFormat="1" ht="14" x14ac:dyDescent="0.15">
      <c r="U168" s="136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</row>
    <row r="169" spans="21:49" s="132" customFormat="1" ht="14" x14ac:dyDescent="0.15">
      <c r="U169" s="136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</row>
    <row r="170" spans="21:49" s="132" customFormat="1" ht="14" x14ac:dyDescent="0.15">
      <c r="U170" s="136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</row>
    <row r="171" spans="21:49" s="132" customFormat="1" ht="14" x14ac:dyDescent="0.15">
      <c r="U171" s="136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</row>
    <row r="172" spans="21:49" s="132" customFormat="1" ht="14" x14ac:dyDescent="0.15">
      <c r="U172" s="136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</row>
    <row r="173" spans="21:49" s="132" customFormat="1" ht="14" x14ac:dyDescent="0.15">
      <c r="U173" s="136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</row>
    <row r="174" spans="21:49" s="132" customFormat="1" ht="14" x14ac:dyDescent="0.15">
      <c r="U174" s="136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</row>
    <row r="175" spans="21:49" s="132" customFormat="1" ht="14" x14ac:dyDescent="0.15">
      <c r="U175" s="136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</row>
    <row r="176" spans="21:49" s="132" customFormat="1" ht="14" x14ac:dyDescent="0.15">
      <c r="U176" s="136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</row>
    <row r="177" spans="21:49" s="132" customFormat="1" ht="14" x14ac:dyDescent="0.15">
      <c r="U177" s="136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</row>
    <row r="178" spans="21:49" s="132" customFormat="1" ht="14" x14ac:dyDescent="0.15">
      <c r="U178" s="136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</row>
    <row r="179" spans="21:49" s="132" customFormat="1" ht="14" x14ac:dyDescent="0.15">
      <c r="U179" s="136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</row>
    <row r="180" spans="21:49" s="132" customFormat="1" ht="14" x14ac:dyDescent="0.15">
      <c r="U180" s="136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</row>
    <row r="181" spans="21:49" s="132" customFormat="1" ht="14" x14ac:dyDescent="0.15">
      <c r="U181" s="136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</row>
    <row r="182" spans="21:49" s="132" customFormat="1" ht="14" x14ac:dyDescent="0.15">
      <c r="U182" s="136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</row>
    <row r="183" spans="21:49" s="132" customFormat="1" ht="14" x14ac:dyDescent="0.15">
      <c r="U183" s="136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</row>
    <row r="184" spans="21:49" s="132" customFormat="1" ht="14" x14ac:dyDescent="0.15">
      <c r="U184" s="136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</row>
    <row r="185" spans="21:49" s="132" customFormat="1" ht="14" x14ac:dyDescent="0.15">
      <c r="U185" s="136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</row>
    <row r="186" spans="21:49" s="132" customFormat="1" ht="14" x14ac:dyDescent="0.15">
      <c r="U186" s="136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</row>
    <row r="187" spans="21:49" s="132" customFormat="1" ht="14" x14ac:dyDescent="0.15">
      <c r="U187" s="136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</row>
    <row r="188" spans="21:49" s="132" customFormat="1" ht="14" x14ac:dyDescent="0.15">
      <c r="U188" s="136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</row>
    <row r="189" spans="21:49" s="132" customFormat="1" ht="14" x14ac:dyDescent="0.15">
      <c r="U189" s="136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</row>
    <row r="190" spans="21:49" s="132" customFormat="1" ht="14" x14ac:dyDescent="0.15">
      <c r="U190" s="136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</row>
    <row r="191" spans="21:49" s="132" customFormat="1" ht="14" x14ac:dyDescent="0.15">
      <c r="U191" s="136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</row>
    <row r="192" spans="21:49" s="132" customFormat="1" ht="14" x14ac:dyDescent="0.15">
      <c r="U192" s="136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</row>
    <row r="193" spans="21:49" s="132" customFormat="1" ht="14" x14ac:dyDescent="0.15">
      <c r="U193" s="136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</row>
    <row r="194" spans="21:49" s="132" customFormat="1" ht="14" x14ac:dyDescent="0.15">
      <c r="U194" s="136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</row>
    <row r="195" spans="21:49" s="132" customFormat="1" ht="14" x14ac:dyDescent="0.15">
      <c r="U195" s="136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</row>
    <row r="196" spans="21:49" s="132" customFormat="1" ht="14" x14ac:dyDescent="0.15">
      <c r="U196" s="136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</row>
    <row r="197" spans="21:49" s="132" customFormat="1" ht="14" x14ac:dyDescent="0.15">
      <c r="U197" s="136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</row>
    <row r="198" spans="21:49" s="132" customFormat="1" ht="14" x14ac:dyDescent="0.15">
      <c r="U198" s="136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</row>
    <row r="199" spans="21:49" s="132" customFormat="1" ht="14" x14ac:dyDescent="0.15">
      <c r="U199" s="136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</row>
    <row r="200" spans="21:49" s="132" customFormat="1" ht="14" x14ac:dyDescent="0.15">
      <c r="U200" s="136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</row>
    <row r="201" spans="21:49" s="132" customFormat="1" ht="14" x14ac:dyDescent="0.15">
      <c r="U201" s="136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</row>
    <row r="202" spans="21:49" s="132" customFormat="1" ht="14" x14ac:dyDescent="0.15">
      <c r="U202" s="136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</row>
    <row r="203" spans="21:49" s="132" customFormat="1" ht="14" x14ac:dyDescent="0.15">
      <c r="U203" s="136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</row>
    <row r="204" spans="21:49" s="132" customFormat="1" ht="14" x14ac:dyDescent="0.15">
      <c r="U204" s="136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</row>
    <row r="205" spans="21:49" s="132" customFormat="1" ht="14" x14ac:dyDescent="0.15">
      <c r="U205" s="136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</row>
    <row r="206" spans="21:49" s="132" customFormat="1" ht="14" x14ac:dyDescent="0.15">
      <c r="U206" s="136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</row>
    <row r="207" spans="21:49" s="132" customFormat="1" ht="14" x14ac:dyDescent="0.15">
      <c r="U207" s="136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</row>
    <row r="208" spans="21:49" s="132" customFormat="1" ht="14" x14ac:dyDescent="0.15">
      <c r="U208" s="136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</row>
    <row r="209" spans="21:49" s="132" customFormat="1" ht="14" x14ac:dyDescent="0.15">
      <c r="U209" s="136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</row>
    <row r="210" spans="21:49" s="132" customFormat="1" ht="14" x14ac:dyDescent="0.15">
      <c r="U210" s="136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</row>
    <row r="211" spans="21:49" s="132" customFormat="1" ht="14" x14ac:dyDescent="0.15">
      <c r="U211" s="136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</row>
    <row r="212" spans="21:49" s="132" customFormat="1" ht="14" x14ac:dyDescent="0.15">
      <c r="U212" s="136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</row>
    <row r="213" spans="21:49" s="132" customFormat="1" ht="14" x14ac:dyDescent="0.15">
      <c r="U213" s="136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</row>
    <row r="214" spans="21:49" s="132" customFormat="1" ht="14" x14ac:dyDescent="0.15">
      <c r="U214" s="136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</row>
    <row r="215" spans="21:49" s="132" customFormat="1" ht="14" x14ac:dyDescent="0.15">
      <c r="U215" s="136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</row>
    <row r="216" spans="21:49" s="132" customFormat="1" ht="14" x14ac:dyDescent="0.15">
      <c r="U216" s="136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</row>
    <row r="217" spans="21:49" s="132" customFormat="1" x14ac:dyDescent="0.15"/>
    <row r="218" spans="21:49" s="132" customFormat="1" x14ac:dyDescent="0.15"/>
    <row r="219" spans="21:49" s="132" customFormat="1" x14ac:dyDescent="0.15"/>
    <row r="220" spans="21:49" s="132" customFormat="1" x14ac:dyDescent="0.15"/>
    <row r="221" spans="21:49" s="132" customFormat="1" x14ac:dyDescent="0.15"/>
    <row r="222" spans="21:49" s="132" customFormat="1" x14ac:dyDescent="0.15"/>
    <row r="223" spans="21:49" s="132" customFormat="1" x14ac:dyDescent="0.15"/>
    <row r="224" spans="21:49" s="132" customFormat="1" x14ac:dyDescent="0.15"/>
    <row r="225" s="132" customFormat="1" x14ac:dyDescent="0.15"/>
    <row r="226" s="132" customFormat="1" x14ac:dyDescent="0.15"/>
    <row r="227" s="132" customFormat="1" x14ac:dyDescent="0.15"/>
    <row r="228" s="132" customFormat="1" x14ac:dyDescent="0.15"/>
    <row r="229" s="132" customFormat="1" x14ac:dyDescent="0.15"/>
    <row r="230" s="132" customFormat="1" x14ac:dyDescent="0.15"/>
    <row r="231" s="132" customFormat="1" x14ac:dyDescent="0.15"/>
    <row r="232" s="132" customFormat="1" x14ac:dyDescent="0.15"/>
    <row r="233" s="132" customFormat="1" x14ac:dyDescent="0.15"/>
    <row r="234" s="132" customFormat="1" x14ac:dyDescent="0.15"/>
    <row r="235" s="132" customFormat="1" x14ac:dyDescent="0.15"/>
    <row r="236" s="132" customFormat="1" x14ac:dyDescent="0.15"/>
    <row r="237" s="132" customFormat="1" x14ac:dyDescent="0.15"/>
    <row r="238" s="132" customFormat="1" x14ac:dyDescent="0.15"/>
    <row r="239" s="132" customFormat="1" x14ac:dyDescent="0.15"/>
    <row r="240" s="132" customFormat="1" x14ac:dyDescent="0.15"/>
    <row r="241" s="132" customFormat="1" x14ac:dyDescent="0.15"/>
    <row r="242" s="132" customFormat="1" x14ac:dyDescent="0.15"/>
    <row r="243" s="132" customFormat="1" x14ac:dyDescent="0.15"/>
    <row r="244" s="132" customFormat="1" x14ac:dyDescent="0.15"/>
    <row r="245" s="132" customFormat="1" x14ac:dyDescent="0.15"/>
    <row r="246" s="132" customFormat="1" x14ac:dyDescent="0.15"/>
    <row r="247" s="132" customFormat="1" x14ac:dyDescent="0.15"/>
    <row r="248" s="132" customFormat="1" x14ac:dyDescent="0.15"/>
    <row r="249" s="132" customFormat="1" x14ac:dyDescent="0.15"/>
    <row r="250" s="132" customFormat="1" x14ac:dyDescent="0.15"/>
    <row r="251" s="132" customFormat="1" x14ac:dyDescent="0.15"/>
    <row r="252" s="132" customFormat="1" x14ac:dyDescent="0.15"/>
    <row r="253" s="132" customFormat="1" x14ac:dyDescent="0.15"/>
    <row r="254" s="132" customFormat="1" x14ac:dyDescent="0.15"/>
    <row r="255" s="132" customFormat="1" x14ac:dyDescent="0.15"/>
    <row r="256" s="132" customFormat="1" x14ac:dyDescent="0.15"/>
    <row r="257" s="132" customFormat="1" x14ac:dyDescent="0.15"/>
    <row r="258" s="132" customFormat="1" x14ac:dyDescent="0.15"/>
    <row r="259" s="132" customFormat="1" x14ac:dyDescent="0.15"/>
    <row r="260" s="132" customFormat="1" x14ac:dyDescent="0.15"/>
    <row r="261" s="132" customFormat="1" x14ac:dyDescent="0.15"/>
    <row r="262" s="132" customFormat="1" x14ac:dyDescent="0.15"/>
    <row r="263" s="132" customFormat="1" x14ac:dyDescent="0.15"/>
    <row r="264" s="132" customFormat="1" x14ac:dyDescent="0.15"/>
    <row r="265" s="132" customFormat="1" x14ac:dyDescent="0.15"/>
    <row r="266" s="132" customFormat="1" x14ac:dyDescent="0.15"/>
    <row r="267" s="132" customFormat="1" x14ac:dyDescent="0.15"/>
    <row r="268" s="132" customFormat="1" x14ac:dyDescent="0.15"/>
    <row r="269" s="132" customFormat="1" x14ac:dyDescent="0.15"/>
    <row r="270" s="132" customFormat="1" x14ac:dyDescent="0.15"/>
    <row r="271" s="132" customFormat="1" x14ac:dyDescent="0.15"/>
    <row r="272" s="132" customFormat="1" x14ac:dyDescent="0.15"/>
    <row r="273" s="132" customFormat="1" x14ac:dyDescent="0.15"/>
    <row r="274" s="132" customFormat="1" x14ac:dyDescent="0.15"/>
    <row r="275" s="132" customFormat="1" x14ac:dyDescent="0.15"/>
    <row r="276" s="132" customFormat="1" x14ac:dyDescent="0.15"/>
    <row r="277" s="132" customFormat="1" x14ac:dyDescent="0.15"/>
    <row r="278" s="132" customFormat="1" x14ac:dyDescent="0.15"/>
    <row r="279" s="132" customFormat="1" x14ac:dyDescent="0.15"/>
    <row r="280" s="132" customFormat="1" x14ac:dyDescent="0.15"/>
    <row r="281" s="132" customFormat="1" x14ac:dyDescent="0.15"/>
    <row r="282" s="132" customFormat="1" x14ac:dyDescent="0.15"/>
    <row r="283" s="132" customFormat="1" x14ac:dyDescent="0.15"/>
    <row r="284" s="132" customFormat="1" x14ac:dyDescent="0.15"/>
    <row r="285" s="132" customFormat="1" x14ac:dyDescent="0.15"/>
    <row r="286" s="132" customFormat="1" x14ac:dyDescent="0.15"/>
    <row r="287" s="132" customFormat="1" x14ac:dyDescent="0.15"/>
    <row r="288" s="132" customFormat="1" x14ac:dyDescent="0.15"/>
    <row r="289" s="132" customFormat="1" x14ac:dyDescent="0.15"/>
    <row r="290" s="132" customFormat="1" x14ac:dyDescent="0.15"/>
    <row r="291" s="132" customFormat="1" x14ac:dyDescent="0.15"/>
    <row r="292" s="132" customFormat="1" x14ac:dyDescent="0.15"/>
    <row r="293" s="132" customFormat="1" x14ac:dyDescent="0.15"/>
    <row r="294" s="132" customFormat="1" x14ac:dyDescent="0.15"/>
    <row r="295" s="132" customFormat="1" x14ac:dyDescent="0.15"/>
    <row r="296" s="132" customFormat="1" x14ac:dyDescent="0.15"/>
    <row r="297" s="132" customFormat="1" x14ac:dyDescent="0.15"/>
    <row r="298" s="132" customFormat="1" x14ac:dyDescent="0.15"/>
    <row r="299" s="132" customFormat="1" x14ac:dyDescent="0.15"/>
    <row r="300" s="132" customFormat="1" x14ac:dyDescent="0.15"/>
    <row r="301" s="132" customFormat="1" x14ac:dyDescent="0.15"/>
    <row r="302" s="132" customFormat="1" x14ac:dyDescent="0.15"/>
    <row r="303" s="132" customFormat="1" x14ac:dyDescent="0.15"/>
    <row r="304" s="132" customFormat="1" x14ac:dyDescent="0.15"/>
    <row r="305" s="132" customFormat="1" x14ac:dyDescent="0.15"/>
    <row r="306" s="132" customFormat="1" x14ac:dyDescent="0.15"/>
    <row r="307" s="132" customFormat="1" x14ac:dyDescent="0.15"/>
    <row r="308" s="132" customFormat="1" x14ac:dyDescent="0.15"/>
    <row r="309" s="132" customFormat="1" x14ac:dyDescent="0.15"/>
    <row r="310" s="132" customFormat="1" x14ac:dyDescent="0.15"/>
    <row r="311" s="132" customFormat="1" x14ac:dyDescent="0.15"/>
    <row r="312" s="132" customFormat="1" x14ac:dyDescent="0.15"/>
    <row r="313" s="132" customFormat="1" x14ac:dyDescent="0.15"/>
    <row r="314" s="132" customFormat="1" x14ac:dyDescent="0.15"/>
    <row r="315" s="132" customFormat="1" x14ac:dyDescent="0.15"/>
    <row r="316" s="132" customFormat="1" x14ac:dyDescent="0.15"/>
    <row r="317" s="132" customFormat="1" x14ac:dyDescent="0.15"/>
    <row r="318" s="132" customFormat="1" x14ac:dyDescent="0.15"/>
    <row r="319" s="132" customFormat="1" x14ac:dyDescent="0.15"/>
    <row r="320" s="132" customFormat="1" x14ac:dyDescent="0.15"/>
    <row r="321" s="132" customFormat="1" x14ac:dyDescent="0.15"/>
  </sheetData>
  <sheetProtection algorithmName="SHA-512" hashValue="F91K5oep1PyheOrx1vbgDGMqX7JXFFioVhkXbDtFJo3t71ZixStycOC8e4dHSNjcqlvFPHXKRDF4gDdydEWDeQ==" saltValue="N8aMsCYYE5XtMezmpA0hjA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216"/>
  <sheetViews>
    <sheetView workbookViewId="0">
      <selection activeCell="C18" sqref="C18"/>
    </sheetView>
  </sheetViews>
  <sheetFormatPr baseColWidth="10" defaultRowHeight="13" x14ac:dyDescent="0.15"/>
  <cols>
    <col min="1" max="1" width="20.33203125" style="80" customWidth="1"/>
    <col min="2" max="2" width="24.6640625" style="80" customWidth="1"/>
    <col min="3" max="14" width="12.1640625" style="80" customWidth="1"/>
    <col min="15" max="16" width="12.1640625" style="80" hidden="1" customWidth="1"/>
    <col min="17" max="20" width="12.1640625" style="80" customWidth="1"/>
    <col min="21" max="49" width="7.5" style="80" customWidth="1"/>
    <col min="50" max="16384" width="10.83203125" style="80"/>
  </cols>
  <sheetData>
    <row r="1" spans="1:49" ht="14" x14ac:dyDescent="0.15">
      <c r="A1" s="79" t="s">
        <v>61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</row>
    <row r="2" spans="1:49" ht="14" x14ac:dyDescent="0.15">
      <c r="A2" s="81" t="s">
        <v>11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</row>
    <row r="3" spans="1:49" ht="15" thickBot="1" x14ac:dyDescent="0.2">
      <c r="A3" s="79"/>
      <c r="B3" s="79"/>
      <c r="C3" s="79"/>
      <c r="D3" s="79"/>
      <c r="E3" s="79"/>
      <c r="F3" s="79"/>
      <c r="G3" s="82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6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8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8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</row>
    <row r="7" spans="1:49" ht="75" x14ac:dyDescent="0.15">
      <c r="A7" s="179" t="s">
        <v>132</v>
      </c>
      <c r="B7" s="195" t="s">
        <v>133</v>
      </c>
      <c r="C7" s="181" t="s">
        <v>34</v>
      </c>
      <c r="D7" s="181" t="s">
        <v>35</v>
      </c>
      <c r="E7" s="181" t="s">
        <v>36</v>
      </c>
      <c r="F7" s="196" t="s">
        <v>37</v>
      </c>
      <c r="G7" s="181" t="s">
        <v>38</v>
      </c>
      <c r="H7" s="180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97" t="s">
        <v>131</v>
      </c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</row>
    <row r="8" spans="1:49" ht="18" customHeight="1" x14ac:dyDescent="0.15">
      <c r="A8" s="87" t="str">
        <f>'WA Apr 2016'!K2</f>
        <v>Horizon Power</v>
      </c>
      <c r="B8" s="85" t="str">
        <f>'WA Apr 2016'!L2</f>
        <v xml:space="preserve">Horizon Power - Regulated </v>
      </c>
      <c r="C8" s="90">
        <f>91*'WA Apr 2016'!M2/100</f>
        <v>37.037000000000006</v>
      </c>
      <c r="D8" s="90">
        <f>IF($C$5&gt;='WA Apr 2016'!P2,('WA Apr 2016'!P2*'WA Apr 2016'!N2/100),('WA Bills April 2016'!$C$5*'WA Apr 2016'!N2/100))</f>
        <v>1337.5</v>
      </c>
      <c r="E8" s="90">
        <v>0</v>
      </c>
      <c r="F8" s="91">
        <v>0</v>
      </c>
      <c r="G8" s="92">
        <v>0</v>
      </c>
      <c r="H8" s="93">
        <f>IF(($C$5&lt;'WA Apr 2016'!P2),(0),('WA Bills April 2016'!$C$5-'WA Apr 2016'!P2)*'WA Apr 2016'!Q2/100)</f>
        <v>0</v>
      </c>
      <c r="I8" s="94">
        <f>SUM(C8:H8)</f>
        <v>1374.537</v>
      </c>
      <c r="J8" s="95">
        <f>I8*4</f>
        <v>5498.1480000000001</v>
      </c>
      <c r="K8" s="96">
        <v>0</v>
      </c>
      <c r="L8" s="96">
        <f>'WA Apr 2016'!AZ2</f>
        <v>0</v>
      </c>
      <c r="M8" s="96">
        <f>'WA Apr 2016'!BA2</f>
        <v>0</v>
      </c>
      <c r="N8" s="96">
        <f>'WA Apr 2016'!BB2</f>
        <v>0</v>
      </c>
      <c r="O8" s="95">
        <f>J8</f>
        <v>5498.1480000000001</v>
      </c>
      <c r="P8" s="95">
        <f>O8</f>
        <v>5498.1480000000001</v>
      </c>
      <c r="Q8" s="95">
        <f>O8*1.1</f>
        <v>6047.9628000000002</v>
      </c>
      <c r="R8" s="95">
        <f>P8*1.1</f>
        <v>6047.9628000000002</v>
      </c>
      <c r="S8" s="97">
        <f>'WA Apr 2016'!BI2</f>
        <v>0</v>
      </c>
      <c r="T8" s="98" t="str">
        <f>'WA Apr 2016'!BJ2</f>
        <v>n</v>
      </c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</row>
    <row r="9" spans="1:49" ht="18" customHeight="1" thickBot="1" x14ac:dyDescent="0.2">
      <c r="A9" s="99" t="str">
        <f>'WA Apr 2016'!K3</f>
        <v>Western Power</v>
      </c>
      <c r="B9" s="100" t="str">
        <f>'WA Apr 2016'!L3</f>
        <v>Synergy - Regulated</v>
      </c>
      <c r="C9" s="101">
        <f>91*'WA Apr 2016'!M3/100</f>
        <v>37.037000000000006</v>
      </c>
      <c r="D9" s="101">
        <f>IF($C$5&gt;='WA Apr 2016'!P3,('WA Apr 2016'!P3*'WA Apr 2016'!N3/100),('WA Bills April 2016'!$C$5*'WA Apr 2016'!N3/100))</f>
        <v>1337.5</v>
      </c>
      <c r="E9" s="101">
        <v>0</v>
      </c>
      <c r="F9" s="102">
        <v>0</v>
      </c>
      <c r="G9" s="103">
        <v>0</v>
      </c>
      <c r="H9" s="104">
        <f>IF(($C$5&lt;'WA Apr 2016'!P3),(0),('WA Bills April 2016'!$C$5-'WA Apr 2016'!P3)*'WA Apr 2016'!Q3/100)</f>
        <v>0</v>
      </c>
      <c r="I9" s="105">
        <f t="shared" ref="I9" si="0">SUM(C9:H9)</f>
        <v>1374.537</v>
      </c>
      <c r="J9" s="106">
        <f t="shared" ref="J9" si="1">I9*4</f>
        <v>5498.1480000000001</v>
      </c>
      <c r="K9" s="107">
        <v>0</v>
      </c>
      <c r="L9" s="107">
        <f>'WA Apr 2016'!AZ3</f>
        <v>0</v>
      </c>
      <c r="M9" s="107">
        <f>'WA Apr 2016'!BA3</f>
        <v>0</v>
      </c>
      <c r="N9" s="107">
        <f>'WA Apr 2016'!BB3</f>
        <v>0</v>
      </c>
      <c r="O9" s="106">
        <f>J9-((I9-C9)*L9/100)*4</f>
        <v>5498.1480000000001</v>
      </c>
      <c r="P9" s="106">
        <f>O9-(O9*M9/100)</f>
        <v>5498.1480000000001</v>
      </c>
      <c r="Q9" s="106">
        <f>O9*1.1</f>
        <v>6047.9628000000002</v>
      </c>
      <c r="R9" s="106">
        <f>P9*1.1</f>
        <v>6047.9628000000002</v>
      </c>
      <c r="S9" s="108">
        <f>'WA Apr 2016'!BI3</f>
        <v>0</v>
      </c>
      <c r="T9" s="109" t="str">
        <f>'WA Apr 2016'!BJ3</f>
        <v>n</v>
      </c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</row>
    <row r="10" spans="1:49" ht="14" x14ac:dyDescent="0.1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</row>
    <row r="11" spans="1:49" ht="15" thickBot="1" x14ac:dyDescent="0.2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82"/>
      <c r="U11" s="111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11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11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11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11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11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</row>
    <row r="17" spans="1:49" ht="75" x14ac:dyDescent="0.15">
      <c r="A17" s="179" t="s">
        <v>81</v>
      </c>
      <c r="B17" s="195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114</v>
      </c>
      <c r="M17" s="183" t="s">
        <v>102</v>
      </c>
      <c r="N17" s="183" t="s">
        <v>64</v>
      </c>
      <c r="O17" s="198" t="s">
        <v>65</v>
      </c>
      <c r="P17" s="184" t="s">
        <v>7</v>
      </c>
      <c r="Q17" s="184" t="s">
        <v>165</v>
      </c>
      <c r="R17" s="184" t="s">
        <v>60</v>
      </c>
      <c r="S17" s="199" t="s">
        <v>8</v>
      </c>
      <c r="T17" s="197" t="s">
        <v>9</v>
      </c>
      <c r="U17" s="116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</row>
    <row r="18" spans="1:49" ht="18" customHeight="1" thickBot="1" x14ac:dyDescent="0.2">
      <c r="A18" s="117" t="str">
        <f>'WA Apr 2016'!K4</f>
        <v>Western Power</v>
      </c>
      <c r="B18" s="118" t="str">
        <f>'WA Apr 2016'!L4</f>
        <v>Synergy - Regulated</v>
      </c>
      <c r="C18" s="119">
        <f>91*'WA Apr 2016'!M4/100</f>
        <v>151.85169999999999</v>
      </c>
      <c r="D18" s="120">
        <f>(C13*C14)*'WA Apr 2016'!N2/100</f>
        <v>936.25</v>
      </c>
      <c r="E18" s="121">
        <v>0</v>
      </c>
      <c r="F18" s="121">
        <v>0</v>
      </c>
      <c r="G18" s="121">
        <v>0</v>
      </c>
      <c r="H18" s="122">
        <f>(C13*C15)*'WA Apr 2016'!W4/100</f>
        <v>135.44999999999999</v>
      </c>
      <c r="I18" s="123">
        <f>SUM(C18:H18)</f>
        <v>1223.5517</v>
      </c>
      <c r="J18" s="124">
        <f>I18*4</f>
        <v>4894.2067999999999</v>
      </c>
      <c r="K18" s="125">
        <v>0</v>
      </c>
      <c r="L18" s="125">
        <f>'WA Apr 2016'!AZ4</f>
        <v>0</v>
      </c>
      <c r="M18" s="125">
        <f>'WA Apr 2016'!BA4</f>
        <v>0</v>
      </c>
      <c r="N18" s="125">
        <f>'WA Apr 2016'!BB4</f>
        <v>0</v>
      </c>
      <c r="O18" s="126">
        <f>J18</f>
        <v>4894.2067999999999</v>
      </c>
      <c r="P18" s="124">
        <f>O18</f>
        <v>4894.2067999999999</v>
      </c>
      <c r="Q18" s="124">
        <f>O18*1.1</f>
        <v>5383.6274800000001</v>
      </c>
      <c r="R18" s="124">
        <f>P18*1.1</f>
        <v>5383.6274800000001</v>
      </c>
      <c r="S18" s="127">
        <f>'WA Apr 2016'!BI4</f>
        <v>0</v>
      </c>
      <c r="T18" s="128" t="str">
        <f>'WA Apr 2016'!BJ4</f>
        <v>n</v>
      </c>
      <c r="U18" s="111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</row>
    <row r="19" spans="1:49" ht="14" x14ac:dyDescent="0.1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1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</row>
    <row r="20" spans="1:49" ht="14" x14ac:dyDescent="0.1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1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</row>
    <row r="21" spans="1:49" ht="14" x14ac:dyDescent="0.15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1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</row>
    <row r="22" spans="1:49" ht="14" x14ac:dyDescent="0.15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1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</row>
    <row r="23" spans="1:49" ht="14" x14ac:dyDescent="0.15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1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</row>
    <row r="24" spans="1:49" ht="14" x14ac:dyDescent="0.15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1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</row>
    <row r="25" spans="1:49" ht="14" x14ac:dyDescent="0.15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6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</row>
    <row r="26" spans="1:49" ht="14" x14ac:dyDescent="0.15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1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</row>
    <row r="27" spans="1:49" ht="14" x14ac:dyDescent="0.15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1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</row>
    <row r="28" spans="1:49" ht="14" x14ac:dyDescent="0.15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1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</row>
    <row r="29" spans="1:49" ht="14" x14ac:dyDescent="0.15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1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</row>
    <row r="30" spans="1:49" ht="14" x14ac:dyDescent="0.15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1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</row>
    <row r="31" spans="1:49" ht="14" x14ac:dyDescent="0.15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1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</row>
    <row r="32" spans="1:49" ht="14" x14ac:dyDescent="0.1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1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</row>
    <row r="33" spans="1:49" ht="14" x14ac:dyDescent="0.1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1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</row>
    <row r="34" spans="1:49" ht="14" x14ac:dyDescent="0.1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1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</row>
    <row r="35" spans="1:49" ht="14" x14ac:dyDescent="0.1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1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</row>
    <row r="36" spans="1:49" ht="14" x14ac:dyDescent="0.1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1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</row>
    <row r="37" spans="1:49" ht="14" x14ac:dyDescent="0.1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1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</row>
    <row r="38" spans="1:49" ht="14" x14ac:dyDescent="0.1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1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</row>
    <row r="39" spans="1:49" ht="14" x14ac:dyDescent="0.1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1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</row>
    <row r="40" spans="1:49" ht="14" x14ac:dyDescent="0.1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1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</row>
    <row r="41" spans="1:49" ht="14" x14ac:dyDescent="0.1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1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</row>
    <row r="42" spans="1:49" ht="14" x14ac:dyDescent="0.1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1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</row>
    <row r="43" spans="1:49" ht="14" x14ac:dyDescent="0.1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1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</row>
    <row r="44" spans="1:49" ht="14" x14ac:dyDescent="0.1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1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</row>
    <row r="45" spans="1:49" ht="14" x14ac:dyDescent="0.1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1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</row>
    <row r="46" spans="1:49" ht="14" x14ac:dyDescent="0.1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1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</row>
    <row r="47" spans="1:49" ht="14" x14ac:dyDescent="0.1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1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</row>
    <row r="48" spans="1:49" ht="14" x14ac:dyDescent="0.1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1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</row>
    <row r="49" spans="1:49" ht="14" x14ac:dyDescent="0.1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1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</row>
    <row r="50" spans="1:49" ht="14" x14ac:dyDescent="0.1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1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</row>
    <row r="51" spans="1:49" ht="14" x14ac:dyDescent="0.1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1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</row>
    <row r="52" spans="1:49" ht="14" x14ac:dyDescent="0.1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1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</row>
    <row r="53" spans="1:49" ht="14" x14ac:dyDescent="0.1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1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</row>
    <row r="54" spans="1:49" ht="14" x14ac:dyDescent="0.1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1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</row>
    <row r="55" spans="1:49" ht="14" x14ac:dyDescent="0.1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1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</row>
    <row r="56" spans="1:49" ht="14" x14ac:dyDescent="0.1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1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</row>
    <row r="57" spans="1:49" ht="14" x14ac:dyDescent="0.1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1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</row>
    <row r="58" spans="1:49" ht="14" x14ac:dyDescent="0.1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1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</row>
    <row r="59" spans="1:49" ht="14" x14ac:dyDescent="0.1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1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</row>
    <row r="60" spans="1:49" ht="14" x14ac:dyDescent="0.1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1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</row>
    <row r="61" spans="1:49" ht="14" x14ac:dyDescent="0.1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1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</row>
    <row r="62" spans="1:49" ht="14" x14ac:dyDescent="0.1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1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</row>
    <row r="63" spans="1:49" ht="14" x14ac:dyDescent="0.1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1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</row>
    <row r="64" spans="1:49" ht="14" x14ac:dyDescent="0.1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1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</row>
    <row r="65" spans="1:49" ht="14" x14ac:dyDescent="0.1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1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</row>
    <row r="66" spans="1:49" ht="14" x14ac:dyDescent="0.1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1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</row>
    <row r="67" spans="1:49" ht="14" x14ac:dyDescent="0.1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1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</row>
    <row r="68" spans="1:49" ht="14" x14ac:dyDescent="0.1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1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</row>
    <row r="69" spans="1:49" ht="14" x14ac:dyDescent="0.15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1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</row>
    <row r="70" spans="1:49" ht="14" x14ac:dyDescent="0.15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1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</row>
    <row r="71" spans="1:49" ht="14" x14ac:dyDescent="0.15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1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</row>
    <row r="72" spans="1:49" ht="14" x14ac:dyDescent="0.15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1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</row>
    <row r="73" spans="1:49" ht="14" x14ac:dyDescent="0.15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1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</row>
    <row r="74" spans="1:49" ht="14" x14ac:dyDescent="0.15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1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</row>
    <row r="75" spans="1:49" ht="14" x14ac:dyDescent="0.15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1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</row>
    <row r="76" spans="1:49" ht="14" x14ac:dyDescent="0.15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1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</row>
    <row r="77" spans="1:49" ht="14" x14ac:dyDescent="0.15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1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</row>
    <row r="78" spans="1:49" ht="14" x14ac:dyDescent="0.15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1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</row>
    <row r="79" spans="1:49" ht="14" x14ac:dyDescent="0.15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1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</row>
    <row r="80" spans="1:49" ht="14" x14ac:dyDescent="0.15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1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</row>
    <row r="81" spans="1:49" ht="14" x14ac:dyDescent="0.15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1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</row>
    <row r="82" spans="1:49" ht="14" x14ac:dyDescent="0.15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1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</row>
    <row r="83" spans="1:49" ht="14" x14ac:dyDescent="0.15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1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</row>
    <row r="84" spans="1:49" ht="14" x14ac:dyDescent="0.15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1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</row>
    <row r="85" spans="1:49" ht="14" x14ac:dyDescent="0.15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1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</row>
    <row r="86" spans="1:49" ht="14" x14ac:dyDescent="0.15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1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</row>
    <row r="87" spans="1:49" ht="14" x14ac:dyDescent="0.15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1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</row>
    <row r="88" spans="1:49" ht="14" x14ac:dyDescent="0.15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1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</row>
    <row r="89" spans="1:49" ht="14" x14ac:dyDescent="0.15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1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</row>
    <row r="90" spans="1:49" ht="14" x14ac:dyDescent="0.15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1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</row>
    <row r="91" spans="1:49" ht="14" x14ac:dyDescent="0.15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1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</row>
    <row r="92" spans="1:49" ht="14" x14ac:dyDescent="0.15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1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</row>
    <row r="93" spans="1:49" ht="14" x14ac:dyDescent="0.15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1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</row>
    <row r="94" spans="1:49" ht="14" x14ac:dyDescent="0.15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1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</row>
    <row r="95" spans="1:49" ht="14" x14ac:dyDescent="0.15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1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</row>
    <row r="96" spans="1:49" ht="14" x14ac:dyDescent="0.15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1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</row>
    <row r="97" spans="1:49" ht="14" x14ac:dyDescent="0.15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1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</row>
    <row r="98" spans="1:49" ht="14" x14ac:dyDescent="0.1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1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</row>
    <row r="99" spans="1:49" ht="14" x14ac:dyDescent="0.15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1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</row>
    <row r="100" spans="1:49" ht="14" x14ac:dyDescent="0.15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1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</row>
    <row r="101" spans="1:49" ht="14" x14ac:dyDescent="0.15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1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</row>
    <row r="102" spans="1:49" ht="14" x14ac:dyDescent="0.15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1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</row>
    <row r="103" spans="1:49" ht="14" x14ac:dyDescent="0.15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1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</row>
    <row r="104" spans="1:49" ht="14" x14ac:dyDescent="0.15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1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</row>
    <row r="105" spans="1:49" ht="14" x14ac:dyDescent="0.15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1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</row>
    <row r="106" spans="1:49" ht="14" x14ac:dyDescent="0.15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1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</row>
    <row r="107" spans="1:49" ht="14" x14ac:dyDescent="0.15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1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</row>
    <row r="108" spans="1:49" ht="14" x14ac:dyDescent="0.15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1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</row>
    <row r="109" spans="1:49" ht="14" x14ac:dyDescent="0.15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1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</row>
    <row r="110" spans="1:49" ht="14" x14ac:dyDescent="0.15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1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</row>
    <row r="111" spans="1:49" ht="14" x14ac:dyDescent="0.1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1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</row>
    <row r="112" spans="1:49" ht="14" x14ac:dyDescent="0.15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1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</row>
    <row r="113" spans="1:49" ht="14" x14ac:dyDescent="0.1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1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</row>
    <row r="114" spans="1:49" ht="14" x14ac:dyDescent="0.1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1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</row>
    <row r="115" spans="1:49" ht="14" x14ac:dyDescent="0.1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1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</row>
    <row r="116" spans="1:49" ht="14" x14ac:dyDescent="0.1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1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</row>
    <row r="117" spans="1:49" ht="14" x14ac:dyDescent="0.15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1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</row>
    <row r="118" spans="1:49" ht="14" x14ac:dyDescent="0.15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1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</row>
    <row r="119" spans="1:49" ht="14" x14ac:dyDescent="0.15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1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</row>
    <row r="120" spans="1:49" ht="14" x14ac:dyDescent="0.15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1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</row>
    <row r="121" spans="1:49" ht="14" x14ac:dyDescent="0.15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1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</row>
    <row r="122" spans="1:49" ht="14" x14ac:dyDescent="0.15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1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</row>
    <row r="123" spans="1:49" ht="14" x14ac:dyDescent="0.15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1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</row>
    <row r="124" spans="1:49" ht="14" x14ac:dyDescent="0.15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1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</row>
    <row r="125" spans="1:49" ht="14" x14ac:dyDescent="0.15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1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</row>
    <row r="126" spans="1:49" ht="14" x14ac:dyDescent="0.15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1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</row>
    <row r="127" spans="1:49" ht="14" x14ac:dyDescent="0.15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1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</row>
    <row r="128" spans="1:49" ht="14" x14ac:dyDescent="0.15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1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</row>
    <row r="129" spans="1:49" ht="14" x14ac:dyDescent="0.15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1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</row>
    <row r="130" spans="1:49" ht="14" x14ac:dyDescent="0.15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1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</row>
    <row r="131" spans="1:49" ht="14" x14ac:dyDescent="0.15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1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</row>
    <row r="132" spans="1:49" ht="14" x14ac:dyDescent="0.15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1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</row>
    <row r="133" spans="1:49" ht="14" x14ac:dyDescent="0.15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1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</row>
    <row r="134" spans="1:49" ht="14" x14ac:dyDescent="0.15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1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</row>
    <row r="135" spans="1:49" ht="14" x14ac:dyDescent="0.1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1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</row>
    <row r="136" spans="1:49" ht="14" x14ac:dyDescent="0.15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1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</row>
    <row r="137" spans="1:49" ht="14" x14ac:dyDescent="0.15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1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</row>
    <row r="138" spans="1:49" ht="14" x14ac:dyDescent="0.15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1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</row>
    <row r="139" spans="1:49" ht="14" x14ac:dyDescent="0.15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1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</row>
    <row r="140" spans="1:49" ht="14" x14ac:dyDescent="0.1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1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</row>
    <row r="141" spans="1:49" ht="14" x14ac:dyDescent="0.15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1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</row>
    <row r="142" spans="1:49" ht="14" x14ac:dyDescent="0.15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1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</row>
    <row r="143" spans="1:49" ht="14" x14ac:dyDescent="0.15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1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</row>
    <row r="144" spans="1:49" ht="14" x14ac:dyDescent="0.15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1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</row>
    <row r="145" spans="1:49" ht="14" x14ac:dyDescent="0.1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1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</row>
    <row r="146" spans="1:49" ht="14" x14ac:dyDescent="0.15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1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</row>
    <row r="147" spans="1:49" ht="14" x14ac:dyDescent="0.15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1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</row>
    <row r="148" spans="1:49" ht="14" x14ac:dyDescent="0.15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1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</row>
    <row r="149" spans="1:49" ht="14" x14ac:dyDescent="0.15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1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</row>
    <row r="150" spans="1:49" ht="14" x14ac:dyDescent="0.15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1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</row>
    <row r="151" spans="1:49" ht="14" x14ac:dyDescent="0.15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1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</row>
    <row r="152" spans="1:49" ht="14" x14ac:dyDescent="0.15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1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</row>
    <row r="153" spans="1:49" ht="14" x14ac:dyDescent="0.15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1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</row>
    <row r="154" spans="1:49" ht="14" x14ac:dyDescent="0.15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1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</row>
    <row r="155" spans="1:49" ht="14" x14ac:dyDescent="0.1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1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</row>
    <row r="156" spans="1:49" ht="14" x14ac:dyDescent="0.15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1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</row>
    <row r="157" spans="1:49" ht="14" x14ac:dyDescent="0.15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1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</row>
    <row r="158" spans="1:49" ht="14" x14ac:dyDescent="0.15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1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</row>
    <row r="159" spans="1:49" ht="14" x14ac:dyDescent="0.15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1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</row>
    <row r="160" spans="1:49" ht="14" x14ac:dyDescent="0.15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1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</row>
    <row r="161" spans="1:49" ht="14" x14ac:dyDescent="0.15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1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</row>
    <row r="162" spans="1:49" ht="14" x14ac:dyDescent="0.15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1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</row>
    <row r="163" spans="1:49" ht="14" x14ac:dyDescent="0.1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1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</row>
    <row r="164" spans="1:49" ht="14" x14ac:dyDescent="0.15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1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</row>
    <row r="165" spans="1:49" ht="14" x14ac:dyDescent="0.1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1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</row>
    <row r="166" spans="1:49" ht="14" x14ac:dyDescent="0.15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1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</row>
    <row r="167" spans="1:49" ht="14" x14ac:dyDescent="0.15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1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</row>
    <row r="168" spans="1:49" ht="14" x14ac:dyDescent="0.15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1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</row>
    <row r="169" spans="1:49" ht="14" x14ac:dyDescent="0.15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1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</row>
    <row r="170" spans="1:49" ht="14" x14ac:dyDescent="0.15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1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</row>
    <row r="171" spans="1:49" ht="14" x14ac:dyDescent="0.15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1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</row>
    <row r="172" spans="1:49" ht="14" x14ac:dyDescent="0.15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1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</row>
    <row r="173" spans="1:49" ht="14" x14ac:dyDescent="0.15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1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</row>
    <row r="174" spans="1:49" ht="14" x14ac:dyDescent="0.15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1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</row>
    <row r="175" spans="1:49" ht="14" x14ac:dyDescent="0.1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1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</row>
    <row r="176" spans="1:49" ht="14" x14ac:dyDescent="0.15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1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</row>
    <row r="177" spans="1:49" ht="14" x14ac:dyDescent="0.15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1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</row>
    <row r="178" spans="1:49" ht="14" x14ac:dyDescent="0.15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1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</row>
    <row r="179" spans="1:49" ht="14" x14ac:dyDescent="0.15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1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</row>
    <row r="180" spans="1:49" ht="14" x14ac:dyDescent="0.1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1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</row>
    <row r="181" spans="1:49" ht="14" x14ac:dyDescent="0.15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1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</row>
    <row r="182" spans="1:49" ht="14" x14ac:dyDescent="0.15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1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</row>
    <row r="183" spans="1:49" ht="14" x14ac:dyDescent="0.15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1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</row>
    <row r="184" spans="1:49" ht="14" x14ac:dyDescent="0.15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1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</row>
    <row r="185" spans="1:49" ht="14" x14ac:dyDescent="0.1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1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</row>
    <row r="186" spans="1:49" ht="14" x14ac:dyDescent="0.15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1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</row>
    <row r="187" spans="1:49" ht="14" x14ac:dyDescent="0.15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1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</row>
    <row r="188" spans="1:49" ht="14" x14ac:dyDescent="0.15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1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</row>
    <row r="189" spans="1:49" ht="14" x14ac:dyDescent="0.15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1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</row>
    <row r="190" spans="1:49" ht="14" x14ac:dyDescent="0.15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1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</row>
    <row r="191" spans="1:49" ht="14" x14ac:dyDescent="0.15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1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</row>
    <row r="192" spans="1:49" ht="14" x14ac:dyDescent="0.15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1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</row>
    <row r="193" spans="1:49" ht="14" x14ac:dyDescent="0.15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1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</row>
    <row r="194" spans="1:49" ht="14" x14ac:dyDescent="0.15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1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</row>
    <row r="195" spans="1:49" ht="14" x14ac:dyDescent="0.1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1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</row>
    <row r="196" spans="1:49" ht="14" x14ac:dyDescent="0.15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1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</row>
    <row r="197" spans="1:49" ht="14" x14ac:dyDescent="0.1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1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</row>
    <row r="198" spans="1:49" ht="14" x14ac:dyDescent="0.15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1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</row>
    <row r="199" spans="1:49" ht="14" x14ac:dyDescent="0.15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1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</row>
    <row r="200" spans="1:49" ht="14" x14ac:dyDescent="0.15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1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</row>
    <row r="201" spans="1:49" ht="14" x14ac:dyDescent="0.15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1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</row>
    <row r="202" spans="1:49" ht="14" x14ac:dyDescent="0.15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1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</row>
    <row r="203" spans="1:49" ht="14" x14ac:dyDescent="0.15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1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</row>
    <row r="204" spans="1:49" ht="14" x14ac:dyDescent="0.15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1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</row>
    <row r="205" spans="1:49" ht="14" x14ac:dyDescent="0.1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1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</row>
    <row r="206" spans="1:49" ht="14" x14ac:dyDescent="0.15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1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</row>
    <row r="207" spans="1:49" ht="14" x14ac:dyDescent="0.15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1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</row>
    <row r="208" spans="1:49" ht="14" x14ac:dyDescent="0.15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1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</row>
    <row r="209" spans="1:49" ht="14" x14ac:dyDescent="0.15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1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</row>
    <row r="210" spans="1:49" ht="14" x14ac:dyDescent="0.15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1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</row>
    <row r="211" spans="1:49" ht="14" x14ac:dyDescent="0.15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1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</row>
    <row r="212" spans="1:49" ht="14" x14ac:dyDescent="0.15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1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</row>
    <row r="213" spans="1:49" ht="14" x14ac:dyDescent="0.15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1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</row>
    <row r="214" spans="1:49" ht="14" x14ac:dyDescent="0.15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1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</row>
    <row r="215" spans="1:49" ht="14" x14ac:dyDescent="0.15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1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</row>
    <row r="216" spans="1:49" ht="14" x14ac:dyDescent="0.15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1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</row>
  </sheetData>
  <sheetProtection algorithmName="SHA-512" hashValue="w/m02YU/xCcnvUN8Eat1znZVF/GGC3DNVmQedewPT5Cu90yUI6yO3ng9FiPz6hsspAfAibhUWiYVeATxpfw5lg==" saltValue="6Cu+M3ElGj3FE/wS6lXkOA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AC6EC-AA06-3843-AA12-6256B8D59264}">
  <sheetPr codeName="Sheet27"/>
  <dimension ref="A1:CZ6"/>
  <sheetViews>
    <sheetView workbookViewId="0">
      <selection activeCell="B2" sqref="B2:B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4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</row>
    <row r="2" spans="1:104" x14ac:dyDescent="0.15">
      <c r="A2" s="295">
        <v>956</v>
      </c>
      <c r="B2" s="309">
        <v>43383</v>
      </c>
      <c r="C2" s="296" t="s">
        <v>272</v>
      </c>
      <c r="D2" s="295" t="s">
        <v>273</v>
      </c>
      <c r="E2" s="295"/>
      <c r="F2" s="295" t="s">
        <v>274</v>
      </c>
      <c r="G2" s="297">
        <v>43281</v>
      </c>
      <c r="H2" s="298" t="s">
        <v>275</v>
      </c>
      <c r="I2" s="298" t="s">
        <v>276</v>
      </c>
      <c r="J2" s="298"/>
      <c r="K2" s="295" t="s">
        <v>273</v>
      </c>
      <c r="L2" s="295" t="s">
        <v>277</v>
      </c>
      <c r="M2" s="299">
        <v>174.89999999999998</v>
      </c>
      <c r="N2" s="299">
        <v>27.217363636363633</v>
      </c>
      <c r="O2" s="295" t="s">
        <v>231</v>
      </c>
      <c r="P2" s="300">
        <v>150150</v>
      </c>
      <c r="Q2" s="299">
        <v>30.68663636363636</v>
      </c>
      <c r="R2" s="300"/>
      <c r="S2" s="299"/>
      <c r="T2" s="295"/>
      <c r="U2" s="295"/>
      <c r="V2" s="301"/>
      <c r="W2" s="301"/>
      <c r="X2" s="295"/>
      <c r="Y2" s="295"/>
      <c r="Z2" s="295"/>
      <c r="AA2" s="295"/>
      <c r="AB2" s="295"/>
      <c r="AC2" s="295"/>
      <c r="AD2" s="295"/>
      <c r="AE2" s="301"/>
      <c r="AF2" s="301"/>
      <c r="AG2" s="295"/>
      <c r="AH2" s="295"/>
      <c r="AI2" s="301"/>
      <c r="AJ2" s="295"/>
      <c r="AK2" s="295"/>
      <c r="AL2" s="295"/>
      <c r="AM2" s="295"/>
      <c r="AN2" s="301"/>
      <c r="AO2" s="302"/>
      <c r="AP2" s="301"/>
      <c r="AQ2" s="295" t="s">
        <v>278</v>
      </c>
      <c r="AR2" s="298" t="s">
        <v>276</v>
      </c>
      <c r="AS2" s="298"/>
      <c r="AT2" s="298"/>
      <c r="AU2" s="298"/>
      <c r="AV2" s="298"/>
      <c r="AW2" s="298"/>
      <c r="AX2" s="298"/>
      <c r="AY2" s="298"/>
      <c r="AZ2" s="298" t="s">
        <v>276</v>
      </c>
      <c r="BA2" s="295"/>
      <c r="BB2" s="298">
        <v>0</v>
      </c>
      <c r="BC2" s="298">
        <v>0</v>
      </c>
      <c r="BD2" s="298">
        <v>0</v>
      </c>
      <c r="BE2" s="298">
        <v>0</v>
      </c>
      <c r="BF2" s="298">
        <v>0</v>
      </c>
      <c r="BG2" s="298">
        <v>0</v>
      </c>
      <c r="BH2" s="298">
        <v>0</v>
      </c>
      <c r="BI2" s="298">
        <v>0</v>
      </c>
      <c r="BJ2" s="298">
        <v>0</v>
      </c>
      <c r="BK2" s="298">
        <v>0</v>
      </c>
      <c r="BL2" s="298"/>
      <c r="BM2" s="298"/>
      <c r="BN2" s="298"/>
      <c r="BO2" s="298" t="s">
        <v>276</v>
      </c>
      <c r="BP2" s="303"/>
      <c r="BQ2" s="298"/>
      <c r="BR2" s="298"/>
      <c r="BS2" s="295"/>
      <c r="BT2" s="295"/>
      <c r="BU2" s="298"/>
      <c r="BV2" s="298" t="s">
        <v>276</v>
      </c>
      <c r="BW2" s="298"/>
      <c r="BX2" s="295" t="s">
        <v>279</v>
      </c>
      <c r="BY2" s="295" t="s">
        <v>280</v>
      </c>
    </row>
    <row r="3" spans="1:104" x14ac:dyDescent="0.15">
      <c r="A3" s="295">
        <v>1820</v>
      </c>
      <c r="B3" s="309">
        <v>43383</v>
      </c>
      <c r="C3" s="296" t="s">
        <v>272</v>
      </c>
      <c r="D3" s="295" t="s">
        <v>281</v>
      </c>
      <c r="E3" s="295"/>
      <c r="F3" s="295" t="s">
        <v>274</v>
      </c>
      <c r="G3" s="297">
        <v>43281</v>
      </c>
      <c r="H3" s="298" t="s">
        <v>275</v>
      </c>
      <c r="I3" s="298" t="s">
        <v>276</v>
      </c>
      <c r="J3" s="298"/>
      <c r="K3" s="295" t="s">
        <v>282</v>
      </c>
      <c r="L3" s="295" t="s">
        <v>283</v>
      </c>
      <c r="M3" s="299">
        <v>174.89999999999998</v>
      </c>
      <c r="N3" s="299">
        <v>27.217363636363633</v>
      </c>
      <c r="O3" s="295" t="s">
        <v>231</v>
      </c>
      <c r="P3" s="300">
        <v>150150</v>
      </c>
      <c r="Q3" s="299">
        <v>30.68663636363636</v>
      </c>
      <c r="R3" s="300"/>
      <c r="S3" s="299"/>
      <c r="T3" s="295"/>
      <c r="U3" s="295"/>
      <c r="V3" s="301"/>
      <c r="W3" s="301"/>
      <c r="X3" s="295"/>
      <c r="Y3" s="295"/>
      <c r="Z3" s="295"/>
      <c r="AA3" s="295"/>
      <c r="AB3" s="295"/>
      <c r="AC3" s="295"/>
      <c r="AD3" s="295"/>
      <c r="AE3" s="301"/>
      <c r="AF3" s="301"/>
      <c r="AG3" s="295"/>
      <c r="AH3" s="295"/>
      <c r="AI3" s="301"/>
      <c r="AJ3" s="295"/>
      <c r="AK3" s="295"/>
      <c r="AL3" s="295"/>
      <c r="AM3" s="295"/>
      <c r="AN3" s="301"/>
      <c r="AO3" s="302"/>
      <c r="AP3" s="301"/>
      <c r="AQ3" s="304" t="s">
        <v>284</v>
      </c>
      <c r="AR3" s="298" t="s">
        <v>276</v>
      </c>
      <c r="AS3" s="298"/>
      <c r="AT3" s="298"/>
      <c r="AU3" s="298"/>
      <c r="AV3" s="298"/>
      <c r="AW3" s="298"/>
      <c r="AX3" s="298"/>
      <c r="AY3" s="298"/>
      <c r="AZ3" s="298" t="s">
        <v>285</v>
      </c>
      <c r="BA3" s="295"/>
      <c r="BB3" s="298">
        <v>0</v>
      </c>
      <c r="BC3" s="298">
        <v>0</v>
      </c>
      <c r="BD3" s="298">
        <v>0</v>
      </c>
      <c r="BE3" s="298">
        <v>0</v>
      </c>
      <c r="BF3" s="298">
        <v>0</v>
      </c>
      <c r="BG3" s="298">
        <v>0</v>
      </c>
      <c r="BH3" s="298">
        <v>0</v>
      </c>
      <c r="BI3" s="298">
        <v>0</v>
      </c>
      <c r="BJ3" s="298">
        <v>0</v>
      </c>
      <c r="BK3" s="298">
        <v>0</v>
      </c>
      <c r="BL3" s="298"/>
      <c r="BM3" s="298"/>
      <c r="BN3" s="298"/>
      <c r="BO3" s="298" t="s">
        <v>276</v>
      </c>
      <c r="BP3" s="303"/>
      <c r="BQ3" s="298"/>
      <c r="BR3" s="298"/>
      <c r="BS3" s="295"/>
      <c r="BT3" s="295"/>
      <c r="BU3" s="298"/>
      <c r="BV3" s="298" t="s">
        <v>276</v>
      </c>
      <c r="BW3" s="298"/>
      <c r="BX3" s="305"/>
      <c r="BY3" s="306" t="s">
        <v>286</v>
      </c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</row>
    <row r="4" spans="1:104" x14ac:dyDescent="0.15">
      <c r="A4" s="295">
        <v>1821</v>
      </c>
      <c r="B4" s="309">
        <v>43383</v>
      </c>
      <c r="C4" s="296" t="s">
        <v>272</v>
      </c>
      <c r="D4" s="295" t="s">
        <v>281</v>
      </c>
      <c r="E4" s="295"/>
      <c r="F4" s="295" t="s">
        <v>287</v>
      </c>
      <c r="G4" s="297">
        <v>43281</v>
      </c>
      <c r="H4" s="298" t="s">
        <v>275</v>
      </c>
      <c r="I4" s="298" t="s">
        <v>276</v>
      </c>
      <c r="J4" s="298"/>
      <c r="K4" s="295" t="s">
        <v>282</v>
      </c>
      <c r="L4" s="295" t="s">
        <v>283</v>
      </c>
      <c r="M4" s="299">
        <v>327.0454545454545</v>
      </c>
      <c r="N4" s="299">
        <v>35.470727272727274</v>
      </c>
      <c r="O4" s="295"/>
      <c r="P4" s="295"/>
      <c r="Q4" s="301"/>
      <c r="R4" s="295"/>
      <c r="S4" s="301"/>
      <c r="T4" s="295"/>
      <c r="U4" s="295"/>
      <c r="V4" s="301"/>
      <c r="W4" s="299">
        <v>10.641181818181817</v>
      </c>
      <c r="X4" s="295"/>
      <c r="Y4" s="295"/>
      <c r="Z4" s="295"/>
      <c r="AA4" s="295"/>
      <c r="AB4" s="295"/>
      <c r="AC4" s="295"/>
      <c r="AD4" s="295"/>
      <c r="AE4" s="301"/>
      <c r="AF4" s="301"/>
      <c r="AG4" s="295"/>
      <c r="AH4" s="295"/>
      <c r="AI4" s="301"/>
      <c r="AJ4" s="307"/>
      <c r="AK4" s="307"/>
      <c r="AL4" s="307"/>
      <c r="AM4" s="295"/>
      <c r="AN4" s="301"/>
      <c r="AO4" s="302"/>
      <c r="AP4" s="301"/>
      <c r="AQ4" s="304" t="s">
        <v>288</v>
      </c>
      <c r="AR4" s="298" t="s">
        <v>276</v>
      </c>
      <c r="AS4" s="298"/>
      <c r="AT4" s="298"/>
      <c r="AU4" s="298"/>
      <c r="AV4" s="298"/>
      <c r="AW4" s="298"/>
      <c r="AX4" s="298"/>
      <c r="AY4" s="298"/>
      <c r="AZ4" s="298" t="s">
        <v>285</v>
      </c>
      <c r="BA4" s="295"/>
      <c r="BB4" s="298">
        <v>0</v>
      </c>
      <c r="BC4" s="298">
        <v>0</v>
      </c>
      <c r="BD4" s="298">
        <v>0</v>
      </c>
      <c r="BE4" s="298">
        <v>0</v>
      </c>
      <c r="BF4" s="298">
        <v>0</v>
      </c>
      <c r="BG4" s="298">
        <v>0</v>
      </c>
      <c r="BH4" s="298">
        <v>0</v>
      </c>
      <c r="BI4" s="298">
        <v>0</v>
      </c>
      <c r="BJ4" s="298">
        <v>0</v>
      </c>
      <c r="BK4" s="298">
        <v>0</v>
      </c>
      <c r="BL4" s="298"/>
      <c r="BM4" s="298"/>
      <c r="BN4" s="298"/>
      <c r="BO4" s="298" t="s">
        <v>276</v>
      </c>
      <c r="BP4" s="303"/>
      <c r="BQ4" s="298"/>
      <c r="BR4" s="298"/>
      <c r="BS4" s="295"/>
      <c r="BT4" s="295"/>
      <c r="BU4" s="298"/>
      <c r="BV4" s="298" t="s">
        <v>276</v>
      </c>
      <c r="BW4" s="298"/>
      <c r="BX4" s="305"/>
      <c r="BY4" s="295" t="s">
        <v>286</v>
      </c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</row>
    <row r="5" spans="1:104" x14ac:dyDescent="0.15">
      <c r="B5" s="40"/>
    </row>
    <row r="6" spans="1:104" x14ac:dyDescent="0.15">
      <c r="B6" s="40"/>
    </row>
  </sheetData>
  <sheetProtection algorithmName="SHA-512" hashValue="qCvPRne+i2fwTFldpgvUYz+o8neVaUqJAA+1x7ilPsVwAUEVu7lwfN8J0NxB3834yytAsCKAB5LutHHxysk/5A==" saltValue="1iXMsIlE2nnesmxaihaIug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47F6-77AC-4E45-9E8C-DD38C1A462BD}">
  <sheetPr codeName="Sheet24"/>
  <dimension ref="A1:DA6"/>
  <sheetViews>
    <sheetView workbookViewId="0">
      <selection activeCell="B2" sqref="B2:B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275">
        <v>956</v>
      </c>
      <c r="B2" s="308">
        <v>43200</v>
      </c>
      <c r="C2" s="277" t="s">
        <v>252</v>
      </c>
      <c r="D2" s="275" t="s">
        <v>253</v>
      </c>
      <c r="E2" s="275"/>
      <c r="F2" s="275" t="s">
        <v>254</v>
      </c>
      <c r="G2" s="276">
        <v>43148</v>
      </c>
      <c r="H2" s="278" t="s">
        <v>255</v>
      </c>
      <c r="I2" s="278" t="s">
        <v>256</v>
      </c>
      <c r="J2" s="278"/>
      <c r="K2" s="275" t="s">
        <v>253</v>
      </c>
      <c r="L2" s="275" t="s">
        <v>257</v>
      </c>
      <c r="M2" s="279">
        <v>170.63636363636363</v>
      </c>
      <c r="N2" s="279">
        <v>26.553545454545453</v>
      </c>
      <c r="O2" s="3" t="s">
        <v>231</v>
      </c>
      <c r="P2" s="3">
        <v>150150</v>
      </c>
      <c r="Q2" s="279">
        <v>29.936363636363634</v>
      </c>
      <c r="R2" s="275"/>
      <c r="S2" s="280"/>
      <c r="T2" s="275"/>
      <c r="U2" s="275"/>
      <c r="V2" s="280"/>
      <c r="W2" s="280"/>
      <c r="X2" s="275"/>
      <c r="Y2" s="275"/>
      <c r="Z2" s="275"/>
      <c r="AA2" s="275"/>
      <c r="AB2" s="275"/>
      <c r="AC2" s="275"/>
      <c r="AD2" s="275"/>
      <c r="AE2" s="280"/>
      <c r="AF2" s="280"/>
      <c r="AG2" s="275"/>
      <c r="AH2" s="275"/>
      <c r="AI2" s="280"/>
      <c r="AJ2" s="275"/>
      <c r="AK2" s="275"/>
      <c r="AL2" s="275"/>
      <c r="AM2" s="275"/>
      <c r="AN2" s="280"/>
      <c r="AO2" s="281"/>
      <c r="AP2" s="280"/>
      <c r="AQ2" s="275" t="s">
        <v>258</v>
      </c>
      <c r="AR2" s="278" t="s">
        <v>256</v>
      </c>
      <c r="AS2" s="278"/>
      <c r="AT2" s="278"/>
      <c r="AU2" s="278"/>
      <c r="AV2" s="278"/>
      <c r="AW2" s="278"/>
      <c r="AX2" s="278"/>
      <c r="AY2" s="278"/>
      <c r="AZ2" s="278" t="s">
        <v>256</v>
      </c>
      <c r="BA2" s="275"/>
      <c r="BB2" s="278">
        <v>0</v>
      </c>
      <c r="BC2" s="278">
        <v>0</v>
      </c>
      <c r="BD2" s="278">
        <v>0</v>
      </c>
      <c r="BE2" s="278">
        <v>0</v>
      </c>
      <c r="BF2" s="278">
        <v>0</v>
      </c>
      <c r="BG2" s="278">
        <v>0</v>
      </c>
      <c r="BH2" s="278">
        <v>0</v>
      </c>
      <c r="BI2" s="278">
        <v>0</v>
      </c>
      <c r="BJ2" s="278">
        <v>0</v>
      </c>
      <c r="BK2" s="278">
        <v>0</v>
      </c>
      <c r="BL2" s="278"/>
      <c r="BM2" s="278"/>
      <c r="BN2" s="278"/>
      <c r="BO2" s="278" t="s">
        <v>256</v>
      </c>
      <c r="BP2" s="282"/>
      <c r="BQ2" s="278"/>
      <c r="BR2" s="278"/>
      <c r="BS2" s="275"/>
      <c r="BT2" s="275"/>
      <c r="BU2" s="278"/>
      <c r="BV2" s="278" t="s">
        <v>256</v>
      </c>
      <c r="BW2" s="278"/>
      <c r="BX2" s="275" t="s">
        <v>259</v>
      </c>
      <c r="BY2" s="275" t="s">
        <v>260</v>
      </c>
      <c r="BZ2" s="283" t="s">
        <v>245</v>
      </c>
    </row>
    <row r="3" spans="1:105" x14ac:dyDescent="0.15">
      <c r="A3" s="275">
        <v>1820</v>
      </c>
      <c r="B3" s="308">
        <v>43200</v>
      </c>
      <c r="C3" s="277" t="s">
        <v>252</v>
      </c>
      <c r="D3" s="275" t="s">
        <v>261</v>
      </c>
      <c r="E3" s="275"/>
      <c r="F3" s="275" t="s">
        <v>254</v>
      </c>
      <c r="G3" s="276">
        <v>43148</v>
      </c>
      <c r="H3" s="278" t="s">
        <v>255</v>
      </c>
      <c r="I3" s="278" t="s">
        <v>256</v>
      </c>
      <c r="J3" s="278"/>
      <c r="K3" s="275" t="s">
        <v>262</v>
      </c>
      <c r="L3" s="275" t="s">
        <v>263</v>
      </c>
      <c r="M3" s="279">
        <v>170.63472727272728</v>
      </c>
      <c r="N3" s="279">
        <v>26.553545454545453</v>
      </c>
      <c r="O3" s="3" t="s">
        <v>231</v>
      </c>
      <c r="P3" s="3">
        <v>150150</v>
      </c>
      <c r="Q3" s="279">
        <v>29.938181818181818</v>
      </c>
      <c r="R3" s="275"/>
      <c r="S3" s="280"/>
      <c r="T3" s="275"/>
      <c r="U3" s="275"/>
      <c r="V3" s="280"/>
      <c r="W3" s="280"/>
      <c r="X3" s="275"/>
      <c r="Y3" s="275"/>
      <c r="Z3" s="275"/>
      <c r="AA3" s="275"/>
      <c r="AB3" s="275"/>
      <c r="AC3" s="275"/>
      <c r="AD3" s="275"/>
      <c r="AE3" s="280"/>
      <c r="AF3" s="280"/>
      <c r="AG3" s="275"/>
      <c r="AH3" s="275"/>
      <c r="AI3" s="280"/>
      <c r="AJ3" s="275"/>
      <c r="AK3" s="275"/>
      <c r="AL3" s="275"/>
      <c r="AM3" s="275"/>
      <c r="AN3" s="280"/>
      <c r="AO3" s="281"/>
      <c r="AP3" s="280"/>
      <c r="AQ3" s="284" t="s">
        <v>264</v>
      </c>
      <c r="AR3" s="278" t="s">
        <v>256</v>
      </c>
      <c r="AS3" s="278"/>
      <c r="AT3" s="278"/>
      <c r="AU3" s="278"/>
      <c r="AV3" s="278"/>
      <c r="AW3" s="278"/>
      <c r="AX3" s="278"/>
      <c r="AY3" s="278"/>
      <c r="AZ3" s="278" t="s">
        <v>265</v>
      </c>
      <c r="BA3" s="275"/>
      <c r="BB3" s="278">
        <v>0</v>
      </c>
      <c r="BC3" s="278">
        <v>0</v>
      </c>
      <c r="BD3" s="278">
        <v>0</v>
      </c>
      <c r="BE3" s="278">
        <v>0</v>
      </c>
      <c r="BF3" s="278">
        <v>0</v>
      </c>
      <c r="BG3" s="278">
        <v>0</v>
      </c>
      <c r="BH3" s="278">
        <v>0</v>
      </c>
      <c r="BI3" s="278">
        <v>0</v>
      </c>
      <c r="BJ3" s="278">
        <v>0</v>
      </c>
      <c r="BK3" s="278">
        <v>0</v>
      </c>
      <c r="BL3" s="278"/>
      <c r="BM3" s="278"/>
      <c r="BN3" s="278"/>
      <c r="BO3" s="278" t="s">
        <v>256</v>
      </c>
      <c r="BP3" s="282"/>
      <c r="BQ3" s="278"/>
      <c r="BR3" s="278"/>
      <c r="BS3" s="275"/>
      <c r="BT3" s="275"/>
      <c r="BU3" s="278"/>
      <c r="BV3" s="278" t="s">
        <v>256</v>
      </c>
      <c r="BW3" s="278"/>
      <c r="BX3" s="283"/>
      <c r="BY3" s="285" t="s">
        <v>266</v>
      </c>
      <c r="BZ3" s="283" t="s">
        <v>245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275">
        <v>1821</v>
      </c>
      <c r="B4" s="308">
        <v>43200</v>
      </c>
      <c r="C4" s="277" t="s">
        <v>252</v>
      </c>
      <c r="D4" s="275" t="s">
        <v>261</v>
      </c>
      <c r="E4" s="275"/>
      <c r="F4" s="275" t="s">
        <v>267</v>
      </c>
      <c r="G4" s="276">
        <v>43148</v>
      </c>
      <c r="H4" s="278" t="s">
        <v>255</v>
      </c>
      <c r="I4" s="278" t="s">
        <v>256</v>
      </c>
      <c r="J4" s="278"/>
      <c r="K4" s="275" t="s">
        <v>262</v>
      </c>
      <c r="L4" s="275" t="s">
        <v>263</v>
      </c>
      <c r="M4" s="279">
        <v>319.07272727272726</v>
      </c>
      <c r="N4" s="279">
        <v>34.60554545454545</v>
      </c>
      <c r="O4" s="275"/>
      <c r="P4" s="275"/>
      <c r="Q4" s="280"/>
      <c r="R4" s="275"/>
      <c r="S4" s="280"/>
      <c r="T4" s="275"/>
      <c r="U4" s="275"/>
      <c r="V4" s="280"/>
      <c r="W4" s="279">
        <v>10.381636363636364</v>
      </c>
      <c r="X4" s="275"/>
      <c r="Y4" s="275"/>
      <c r="Z4" s="275"/>
      <c r="AA4" s="275"/>
      <c r="AB4" s="275"/>
      <c r="AC4" s="275"/>
      <c r="AD4" s="275"/>
      <c r="AE4" s="280"/>
      <c r="AF4" s="280"/>
      <c r="AG4" s="275"/>
      <c r="AH4" s="275"/>
      <c r="AI4" s="280"/>
      <c r="AJ4" s="286"/>
      <c r="AK4" s="286"/>
      <c r="AL4" s="286"/>
      <c r="AM4" s="275"/>
      <c r="AN4" s="280"/>
      <c r="AO4" s="281"/>
      <c r="AP4" s="280"/>
      <c r="AQ4" s="284" t="s">
        <v>268</v>
      </c>
      <c r="AR4" s="278" t="s">
        <v>256</v>
      </c>
      <c r="AS4" s="278"/>
      <c r="AT4" s="278"/>
      <c r="AU4" s="278"/>
      <c r="AV4" s="278"/>
      <c r="AW4" s="278"/>
      <c r="AX4" s="278"/>
      <c r="AY4" s="278"/>
      <c r="AZ4" s="278" t="s">
        <v>265</v>
      </c>
      <c r="BA4" s="275"/>
      <c r="BB4" s="278">
        <v>0</v>
      </c>
      <c r="BC4" s="278">
        <v>0</v>
      </c>
      <c r="BD4" s="278">
        <v>0</v>
      </c>
      <c r="BE4" s="278">
        <v>0</v>
      </c>
      <c r="BF4" s="278">
        <v>0</v>
      </c>
      <c r="BG4" s="278">
        <v>0</v>
      </c>
      <c r="BH4" s="278">
        <v>0</v>
      </c>
      <c r="BI4" s="278">
        <v>0</v>
      </c>
      <c r="BJ4" s="278">
        <v>0</v>
      </c>
      <c r="BK4" s="278">
        <v>0</v>
      </c>
      <c r="BL4" s="278"/>
      <c r="BM4" s="278"/>
      <c r="BN4" s="278"/>
      <c r="BO4" s="278" t="s">
        <v>256</v>
      </c>
      <c r="BP4" s="282"/>
      <c r="BQ4" s="278"/>
      <c r="BR4" s="278"/>
      <c r="BS4" s="275"/>
      <c r="BT4" s="275"/>
      <c r="BU4" s="278"/>
      <c r="BV4" s="278" t="s">
        <v>256</v>
      </c>
      <c r="BW4" s="278"/>
      <c r="BX4" s="283"/>
      <c r="BY4" s="275" t="s">
        <v>269</v>
      </c>
      <c r="BZ4" s="283" t="s">
        <v>245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  <row r="5" spans="1:105" x14ac:dyDescent="0.15">
      <c r="B5" s="40"/>
    </row>
    <row r="6" spans="1:105" x14ac:dyDescent="0.15">
      <c r="B6" s="40"/>
    </row>
  </sheetData>
  <sheetProtection algorithmName="SHA-512" hashValue="hoW/oQMxzIzgvhq49Xjb02Ki6V3CaZyyQVjg8fUCrUe9GK/66k8orYLi/Z71gIK+ip5zOHGC96lcIVO2vuJj8w==" saltValue="8OPSOCCVQe8zwi0sE/2c6Q==" spinCount="100000" sheet="1" objects="1" scenarios="1"/>
  <hyperlinks>
    <hyperlink ref="BY3" r:id="rId1" xr:uid="{97F4A6BA-4650-4545-8897-701346A38B98}"/>
  </hyperlink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09B50-07B3-E64C-9990-4AEECBBB8FB6}">
  <sheetPr codeName="Sheet22"/>
  <dimension ref="A1:DA6"/>
  <sheetViews>
    <sheetView workbookViewId="0">
      <selection activeCell="O2" sqref="O2:P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74">
        <v>785</v>
      </c>
      <c r="B2" s="1">
        <v>43036</v>
      </c>
      <c r="C2" s="2" t="s">
        <v>205</v>
      </c>
      <c r="D2" s="3" t="s">
        <v>206</v>
      </c>
      <c r="E2" s="3"/>
      <c r="F2" s="3" t="s">
        <v>207</v>
      </c>
      <c r="G2" s="4">
        <v>42916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170.63</v>
      </c>
      <c r="N2" s="217">
        <v>26.55</v>
      </c>
      <c r="O2" s="3" t="s">
        <v>231</v>
      </c>
      <c r="P2" s="3">
        <v>150150</v>
      </c>
      <c r="Q2" s="217">
        <v>29.94</v>
      </c>
      <c r="R2" s="3"/>
      <c r="S2" s="217"/>
      <c r="T2" s="3"/>
      <c r="U2" s="3"/>
      <c r="V2" s="217"/>
      <c r="W2" s="217"/>
      <c r="X2" s="3"/>
      <c r="Y2" s="3"/>
      <c r="Z2" s="3"/>
      <c r="AA2" s="3"/>
      <c r="AB2" s="3"/>
      <c r="AC2" s="3"/>
      <c r="AD2" s="3"/>
      <c r="AE2" s="217"/>
      <c r="AF2" s="217"/>
      <c r="AG2" s="3"/>
      <c r="AH2" s="3"/>
      <c r="AI2" s="217"/>
      <c r="AJ2" s="3"/>
      <c r="AK2" s="3"/>
      <c r="AL2" s="3"/>
      <c r="AM2" s="3"/>
      <c r="AN2" s="217"/>
      <c r="AO2" s="3"/>
      <c r="AP2" s="217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/>
      <c r="BX2" t="s">
        <v>232</v>
      </c>
      <c r="BY2" t="s">
        <v>250</v>
      </c>
      <c r="BZ2" t="s">
        <v>251</v>
      </c>
    </row>
    <row r="3" spans="1:105" x14ac:dyDescent="0.15">
      <c r="A3" s="74">
        <v>1606</v>
      </c>
      <c r="B3" s="1">
        <v>43036</v>
      </c>
      <c r="C3" s="2" t="s">
        <v>205</v>
      </c>
      <c r="D3" s="3" t="s">
        <v>19</v>
      </c>
      <c r="E3" s="3"/>
      <c r="F3" s="3" t="s">
        <v>207</v>
      </c>
      <c r="G3" s="4">
        <v>42916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170.63</v>
      </c>
      <c r="N3" s="217">
        <v>26.55</v>
      </c>
      <c r="O3" s="3" t="s">
        <v>231</v>
      </c>
      <c r="P3" s="3">
        <v>150150</v>
      </c>
      <c r="Q3" s="217">
        <v>29.94</v>
      </c>
      <c r="R3" s="3"/>
      <c r="S3" s="217"/>
      <c r="T3" s="3"/>
      <c r="U3" s="3"/>
      <c r="V3" s="217"/>
      <c r="W3" s="217"/>
      <c r="X3" s="3"/>
      <c r="Y3" s="3"/>
      <c r="Z3" s="3"/>
      <c r="AA3" s="3"/>
      <c r="AB3" s="3"/>
      <c r="AC3" s="3"/>
      <c r="AD3" s="3"/>
      <c r="AE3" s="217"/>
      <c r="AF3" s="217"/>
      <c r="AG3" s="3"/>
      <c r="AH3" s="3"/>
      <c r="AI3" s="258"/>
      <c r="AJ3" s="3"/>
      <c r="AK3" s="3"/>
      <c r="AL3" s="3"/>
      <c r="AM3" s="3"/>
      <c r="AN3" s="217"/>
      <c r="AO3" s="3"/>
      <c r="AP3" s="217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Y3" t="s">
        <v>250</v>
      </c>
      <c r="BZ3" t="s">
        <v>251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43036</v>
      </c>
      <c r="C4" s="2" t="s">
        <v>205</v>
      </c>
      <c r="D4" s="3" t="s">
        <v>19</v>
      </c>
      <c r="E4" s="3"/>
      <c r="F4" s="3" t="s">
        <v>234</v>
      </c>
      <c r="G4" s="4">
        <v>42916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319.07</v>
      </c>
      <c r="N4" s="217">
        <v>34.61</v>
      </c>
      <c r="O4" s="3"/>
      <c r="P4" s="3"/>
      <c r="Q4" s="217"/>
      <c r="R4" s="3"/>
      <c r="S4" s="217"/>
      <c r="T4" s="3"/>
      <c r="U4" s="3"/>
      <c r="V4" s="217"/>
      <c r="W4" s="217">
        <v>10.38</v>
      </c>
      <c r="X4" s="3"/>
      <c r="Y4" s="3"/>
      <c r="Z4" s="3"/>
      <c r="AA4" s="3"/>
      <c r="AB4" s="3"/>
      <c r="AC4" s="3"/>
      <c r="AD4" s="3"/>
      <c r="AE4" s="217"/>
      <c r="AF4" s="217"/>
      <c r="AG4" s="3"/>
      <c r="AH4" s="3"/>
      <c r="AI4" s="258"/>
      <c r="AJ4" s="6"/>
      <c r="AK4" s="6"/>
      <c r="AL4" s="6"/>
      <c r="AM4" s="3"/>
      <c r="AN4" s="217"/>
      <c r="AO4" s="3"/>
      <c r="AP4" s="217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Y4" t="s">
        <v>250</v>
      </c>
      <c r="BZ4" t="s">
        <v>251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  <row r="5" spans="1:105" x14ac:dyDescent="0.15">
      <c r="B5" s="40"/>
    </row>
    <row r="6" spans="1:105" x14ac:dyDescent="0.15">
      <c r="B6" s="40"/>
    </row>
  </sheetData>
  <sheetProtection algorithmName="SHA-512" hashValue="0HFiABbNOrhwJ6g9mpmVNTTJSHXhrEZByOZ8pnlha8q+t50se+wMzz/NmYeBhgQKuDnkzz7Y7x778xoqYCZ1bQ==" saltValue="6kE+klCxFp09BpCPvRdbjA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68EE-BEE9-6340-8B25-23F927F17ACE}">
  <sheetPr codeName="Sheet21"/>
  <dimension ref="A1:DA4"/>
  <sheetViews>
    <sheetView workbookViewId="0">
      <selection activeCell="B2" sqref="B2:B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74">
        <v>785</v>
      </c>
      <c r="B2" s="1">
        <v>42839</v>
      </c>
      <c r="C2" s="2" t="s">
        <v>205</v>
      </c>
      <c r="D2" s="3" t="s">
        <v>206</v>
      </c>
      <c r="E2" s="3"/>
      <c r="F2" s="3" t="s">
        <v>207</v>
      </c>
      <c r="G2" s="4">
        <v>42551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167.7</v>
      </c>
      <c r="N2" s="217">
        <v>26.096818181818179</v>
      </c>
      <c r="O2" s="3" t="s">
        <v>231</v>
      </c>
      <c r="P2" s="3">
        <v>150150</v>
      </c>
      <c r="Q2" s="217">
        <v>29.423272727272725</v>
      </c>
      <c r="R2" s="3"/>
      <c r="S2" s="217"/>
      <c r="T2" s="3"/>
      <c r="U2" s="3"/>
      <c r="V2" s="217"/>
      <c r="W2" s="217"/>
      <c r="X2" s="3"/>
      <c r="Y2" s="3"/>
      <c r="Z2" s="3"/>
      <c r="AA2" s="3"/>
      <c r="AB2" s="3"/>
      <c r="AC2" s="3"/>
      <c r="AD2" s="3"/>
      <c r="AE2" s="217"/>
      <c r="AF2" s="217"/>
      <c r="AG2" s="3"/>
      <c r="AH2" s="3"/>
      <c r="AI2" s="217"/>
      <c r="AJ2" s="3"/>
      <c r="AK2" s="3"/>
      <c r="AL2" s="3"/>
      <c r="AM2" s="3"/>
      <c r="AN2" s="217"/>
      <c r="AO2" s="3"/>
      <c r="AP2" s="217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/>
      <c r="BX2" t="s">
        <v>232</v>
      </c>
      <c r="BY2" t="s">
        <v>250</v>
      </c>
      <c r="BZ2" t="s">
        <v>251</v>
      </c>
    </row>
    <row r="3" spans="1:105" x14ac:dyDescent="0.15">
      <c r="A3" s="74">
        <v>1606</v>
      </c>
      <c r="B3" s="1">
        <v>42839</v>
      </c>
      <c r="C3" s="2" t="s">
        <v>205</v>
      </c>
      <c r="D3" s="3" t="s">
        <v>19</v>
      </c>
      <c r="E3" s="3"/>
      <c r="F3" s="3" t="s">
        <v>207</v>
      </c>
      <c r="G3" s="4">
        <v>42551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167.7</v>
      </c>
      <c r="N3" s="217">
        <v>26.096818181818179</v>
      </c>
      <c r="O3" s="3" t="s">
        <v>231</v>
      </c>
      <c r="P3" s="3">
        <v>150150</v>
      </c>
      <c r="Q3" s="217">
        <v>29.423272727272725</v>
      </c>
      <c r="R3" s="3"/>
      <c r="S3" s="217"/>
      <c r="T3" s="3"/>
      <c r="U3" s="3"/>
      <c r="V3" s="217"/>
      <c r="W3" s="217"/>
      <c r="X3" s="3"/>
      <c r="Y3" s="3"/>
      <c r="Z3" s="3"/>
      <c r="AA3" s="3"/>
      <c r="AB3" s="3"/>
      <c r="AC3" s="3"/>
      <c r="AD3" s="3"/>
      <c r="AE3" s="217"/>
      <c r="AF3" s="217"/>
      <c r="AG3" s="3"/>
      <c r="AH3" s="3"/>
      <c r="AI3" s="258"/>
      <c r="AJ3" s="3"/>
      <c r="AK3" s="3"/>
      <c r="AL3" s="3"/>
      <c r="AM3" s="3"/>
      <c r="AN3" s="217"/>
      <c r="AO3" s="3"/>
      <c r="AP3" s="217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Y3" t="s">
        <v>250</v>
      </c>
      <c r="BZ3" t="s">
        <v>251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42839</v>
      </c>
      <c r="C4" s="2" t="s">
        <v>205</v>
      </c>
      <c r="D4" s="3" t="s">
        <v>19</v>
      </c>
      <c r="E4" s="3"/>
      <c r="F4" s="3" t="s">
        <v>234</v>
      </c>
      <c r="G4" s="4">
        <v>42551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313.58181818181816</v>
      </c>
      <c r="N4" s="217">
        <v>34.010363636363635</v>
      </c>
      <c r="O4" s="3"/>
      <c r="P4" s="3"/>
      <c r="Q4" s="217"/>
      <c r="R4" s="3"/>
      <c r="S4" s="217"/>
      <c r="T4" s="3"/>
      <c r="U4" s="3"/>
      <c r="V4" s="217"/>
      <c r="W4" s="217">
        <v>10.203090909090909</v>
      </c>
      <c r="X4" s="3"/>
      <c r="Y4" s="3"/>
      <c r="Z4" s="3"/>
      <c r="AA4" s="3"/>
      <c r="AB4" s="3"/>
      <c r="AC4" s="3"/>
      <c r="AD4" s="3"/>
      <c r="AE4" s="217"/>
      <c r="AF4" s="217"/>
      <c r="AG4" s="3"/>
      <c r="AH4" s="3"/>
      <c r="AI4" s="258"/>
      <c r="AJ4" s="6"/>
      <c r="AK4" s="6"/>
      <c r="AL4" s="6"/>
      <c r="AM4" s="3"/>
      <c r="AN4" s="217"/>
      <c r="AO4" s="3"/>
      <c r="AP4" s="217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Y4" t="s">
        <v>250</v>
      </c>
      <c r="BZ4" t="s">
        <v>251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Xf4+/16txzQuBIFJ4sJKWnqTYFliE2O8ffFeiUtdn+Sn2YJTa1pCYH/BUtIwrWNkglwPj6OZDDqP4JvmZOr4xw==" saltValue="HELhn5xAqnq+g+UileFptw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FA8C-F3CC-3240-A7A6-6849733FCAA4}">
  <sheetPr codeName="Sheet18"/>
  <dimension ref="A1:DA4"/>
  <sheetViews>
    <sheetView workbookViewId="0">
      <selection activeCell="AV1" sqref="A1:XFD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74">
        <v>785</v>
      </c>
      <c r="B2" s="1">
        <v>42657</v>
      </c>
      <c r="C2" s="2" t="s">
        <v>205</v>
      </c>
      <c r="D2" s="3" t="s">
        <v>206</v>
      </c>
      <c r="E2" s="3"/>
      <c r="F2" s="3" t="s">
        <v>207</v>
      </c>
      <c r="G2" s="4">
        <v>42551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167.7</v>
      </c>
      <c r="N2" s="217">
        <v>26.096818181818179</v>
      </c>
      <c r="O2" s="3" t="s">
        <v>231</v>
      </c>
      <c r="P2" s="3">
        <v>150150</v>
      </c>
      <c r="Q2" s="217">
        <v>29.423272727272725</v>
      </c>
      <c r="R2" s="3"/>
      <c r="S2" s="217"/>
      <c r="T2" s="3"/>
      <c r="U2" s="3"/>
      <c r="V2" s="217"/>
      <c r="W2" s="217"/>
      <c r="X2" s="3"/>
      <c r="Y2" s="3"/>
      <c r="Z2" s="3"/>
      <c r="AA2" s="3"/>
      <c r="AB2" s="3"/>
      <c r="AC2" s="3"/>
      <c r="AD2" s="3"/>
      <c r="AE2" s="217"/>
      <c r="AF2" s="217"/>
      <c r="AG2" s="3"/>
      <c r="AH2" s="3"/>
      <c r="AI2" s="217"/>
      <c r="AJ2" s="3"/>
      <c r="AK2" s="3"/>
      <c r="AL2" s="3"/>
      <c r="AM2" s="3"/>
      <c r="AN2" s="217"/>
      <c r="AO2" s="3"/>
      <c r="AP2" s="217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/>
      <c r="BX2" t="s">
        <v>232</v>
      </c>
      <c r="BY2" t="s">
        <v>250</v>
      </c>
      <c r="BZ2" t="s">
        <v>251</v>
      </c>
    </row>
    <row r="3" spans="1:105" x14ac:dyDescent="0.15">
      <c r="A3" s="74">
        <v>1606</v>
      </c>
      <c r="B3" s="1">
        <v>42657</v>
      </c>
      <c r="C3" s="2" t="s">
        <v>205</v>
      </c>
      <c r="D3" s="3" t="s">
        <v>19</v>
      </c>
      <c r="E3" s="3"/>
      <c r="F3" s="3" t="s">
        <v>207</v>
      </c>
      <c r="G3" s="4">
        <v>42551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167.7</v>
      </c>
      <c r="N3" s="217">
        <v>26.096818181818179</v>
      </c>
      <c r="O3" s="3" t="s">
        <v>231</v>
      </c>
      <c r="P3" s="3">
        <v>150150</v>
      </c>
      <c r="Q3" s="217">
        <v>29.423272727272725</v>
      </c>
      <c r="R3" s="3"/>
      <c r="S3" s="217"/>
      <c r="T3" s="3"/>
      <c r="U3" s="3"/>
      <c r="V3" s="217"/>
      <c r="W3" s="217"/>
      <c r="X3" s="3"/>
      <c r="Y3" s="3"/>
      <c r="Z3" s="3"/>
      <c r="AA3" s="3"/>
      <c r="AB3" s="3"/>
      <c r="AC3" s="3"/>
      <c r="AD3" s="3"/>
      <c r="AE3" s="217"/>
      <c r="AF3" s="217"/>
      <c r="AG3" s="3"/>
      <c r="AH3" s="3"/>
      <c r="AI3" s="258"/>
      <c r="AJ3" s="3"/>
      <c r="AK3" s="3"/>
      <c r="AL3" s="3"/>
      <c r="AM3" s="3"/>
      <c r="AN3" s="217"/>
      <c r="AO3" s="3"/>
      <c r="AP3" s="217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Y3" t="s">
        <v>250</v>
      </c>
      <c r="BZ3" t="s">
        <v>251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42657</v>
      </c>
      <c r="C4" s="2" t="s">
        <v>205</v>
      </c>
      <c r="D4" s="3" t="s">
        <v>19</v>
      </c>
      <c r="E4" s="3"/>
      <c r="F4" s="3" t="s">
        <v>234</v>
      </c>
      <c r="G4" s="4">
        <v>42551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313.58181818181816</v>
      </c>
      <c r="N4" s="217">
        <v>34.010363636363635</v>
      </c>
      <c r="O4" s="3"/>
      <c r="P4" s="3"/>
      <c r="Q4" s="217"/>
      <c r="R4" s="3"/>
      <c r="S4" s="217"/>
      <c r="T4" s="3"/>
      <c r="U4" s="3"/>
      <c r="V4" s="217"/>
      <c r="W4" s="217">
        <v>10.203090909090909</v>
      </c>
      <c r="X4" s="3"/>
      <c r="Y4" s="3"/>
      <c r="Z4" s="3"/>
      <c r="AA4" s="3"/>
      <c r="AB4" s="3"/>
      <c r="AC4" s="3"/>
      <c r="AD4" s="3"/>
      <c r="AE4" s="217"/>
      <c r="AF4" s="217"/>
      <c r="AG4" s="3"/>
      <c r="AH4" s="3"/>
      <c r="AI4" s="258"/>
      <c r="AJ4" s="6"/>
      <c r="AK4" s="6"/>
      <c r="AL4" s="6"/>
      <c r="AM4" s="3"/>
      <c r="AN4" s="217"/>
      <c r="AO4" s="3"/>
      <c r="AP4" s="217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Y4" t="s">
        <v>250</v>
      </c>
      <c r="BZ4" t="s">
        <v>251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ctDDecsiZ3FlEEbJ/X6Bx8UtPES69Gr569jibSsLn1GmfI/hEOyTid9LNSUxVxgl8oMq8fWPPPcyDYs+qYp59A==" saltValue="1rFFy986/Mnbbj6x0yiMYg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915AA-EE22-8542-8FB3-B19A3BBABC09}">
  <sheetPr codeName="Sheet25">
    <tabColor theme="9" tint="0.39997558519241921"/>
  </sheetPr>
  <dimension ref="A1:AT60"/>
  <sheetViews>
    <sheetView zoomScale="90" zoomScaleNormal="90" workbookViewId="0">
      <selection activeCell="B40" sqref="B40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s="40" customFormat="1" ht="14" x14ac:dyDescent="0.15">
      <c r="A1" s="152" t="s">
        <v>61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</row>
    <row r="2" spans="1:46" s="40" customFormat="1" ht="14" x14ac:dyDescent="0.15">
      <c r="A2" s="293" t="s">
        <v>11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</row>
    <row r="3" spans="1:46" s="40" customFormat="1" ht="15" thickBot="1" x14ac:dyDescent="0.2">
      <c r="A3" s="152"/>
      <c r="B3" s="152"/>
      <c r="C3" s="152"/>
      <c r="D3" s="152"/>
      <c r="E3" s="152"/>
      <c r="F3" s="152"/>
      <c r="G3" s="148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</row>
    <row r="4" spans="1:46" ht="14" x14ac:dyDescent="0.15">
      <c r="A4" s="83" t="s">
        <v>32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6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</row>
    <row r="5" spans="1:46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8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</row>
    <row r="6" spans="1:46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8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</row>
    <row r="7" spans="1:46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310" t="s">
        <v>60</v>
      </c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</row>
    <row r="8" spans="1:46" ht="18" customHeight="1" x14ac:dyDescent="0.15">
      <c r="A8" s="175" t="str">
        <f>'WA Oct 2022'!K2</f>
        <v>Horizon Power</v>
      </c>
      <c r="B8" s="177" t="str">
        <f>'WA Oct 2022'!L2</f>
        <v xml:space="preserve">Regulated </v>
      </c>
      <c r="C8" s="162">
        <f>IF('WA Oct 2022'!BP2=0,91*'WA Oct 2022'!M2/100,(91*'WA Oct 2022'!M2/100)+'WA Oct 2022'!BP2/4)</f>
        <v>159.15899999999999</v>
      </c>
      <c r="D8" s="162">
        <f>IF('WA Oct 2022'!O2="",$C$5*'WA Oct 2022'!N2/100,IF($C$5&gt;='WA Oct 2022'!P2,('WA Oct 2022'!P2*'WA Oct 2022'!N2/100),($C$5*'WA Oct 2022'!N2/100)))</f>
        <v>1360.8681818181817</v>
      </c>
      <c r="E8" s="162">
        <f>IF(AND('WA Oct 2022'!P2&gt;0,'WA Oct 2022'!R2&gt;0),IF($C$5&lt;'WA Oct 2022'!P2,0,IF($C$5&lt;=('WA Oct 2022'!R2+'WA Oct 2022'!P2),(($C$5-'WA Oct 2022'!P2)*'WA Oct 2022'!Q2/100),(('WA Oct 2022'!R2)*'WA Oct 2022'!Q2/100))),0)</f>
        <v>0</v>
      </c>
      <c r="F8" s="162">
        <f>IF(AND('WA Oct 2022'!Q2&gt;0,'WA Oct 2022'!S2&gt;0),IF($C$5&lt;('WA Oct 2022'!R2+'WA Oct 2022'!P2),0,IF($C$5&lt;=('WA Oct 2022'!T2+'WA Oct 2022'!R2+'WA Oct 2022'!P2),(($C$5-('WA Oct 2022'!R2+'WA Oct 2022'!P2))*'WA Oct 2022'!S2/100),('WA Oct 2022'!T2*'WA Oct 2022'!S2/100))),0)</f>
        <v>0</v>
      </c>
      <c r="G8" s="163">
        <v>0</v>
      </c>
      <c r="H8" s="162">
        <f>IF(AND('WA Oct 2022'!R2&gt;0,'WA Oct 2022'!T2&gt;0),IF(($C$5&lt;'WA Oct 2022'!T2),(0),($C$5-'WA Oct 2022'!T2)*'WA Oct 2022'!U2/100),IF(AND('WA Oct 2022'!R2&gt;0,'WA Oct 2022'!T2=""),IF(($C$5&lt;'WA Oct 2022'!R2+'WA Oct 2022'!P2),(0),(($C$5-('WA Oct 2022'!R2+'WA Oct 2022'!P2))*'WA Oct 2022'!S2/100)),IF(AND('WA Oct 2022'!P2&gt;0,'WA Oct 2022'!R2=""&gt;0),IF(($C$5&lt;'WA Oct 2022'!P2),(0),($C$5-'WA Oct 2022'!P2)*'WA Oct 2022'!Q2/100),0)))</f>
        <v>0</v>
      </c>
      <c r="I8" s="164">
        <f>SUM(C8:H8)</f>
        <v>1520.0271818181818</v>
      </c>
      <c r="J8" s="164">
        <f>(I8-C8)*4</f>
        <v>5443.4727272727268</v>
      </c>
      <c r="K8" s="164">
        <f>I8*4</f>
        <v>6080.1087272727273</v>
      </c>
      <c r="L8" s="165">
        <f>K8*1.1</f>
        <v>6688.1196000000009</v>
      </c>
      <c r="M8" s="161">
        <v>0</v>
      </c>
      <c r="N8" s="161">
        <f>'WA Oct 2022'!BC2</f>
        <v>0</v>
      </c>
      <c r="O8" s="161">
        <f>'WA Oct 2022'!BD2</f>
        <v>0</v>
      </c>
      <c r="P8" s="161">
        <f>'WA Oct 2022'!BE2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3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6080.1087272727273</v>
      </c>
      <c r="T8" s="3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6080.1087272727273</v>
      </c>
      <c r="U8" s="165">
        <f>S8*1.1</f>
        <v>6688.1196000000009</v>
      </c>
      <c r="V8" s="312">
        <f>T8*1.1</f>
        <v>6688.1196000000009</v>
      </c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</row>
    <row r="9" spans="1:46" ht="18" customHeight="1" thickBot="1" x14ac:dyDescent="0.2">
      <c r="A9" s="176" t="str">
        <f>'WA Oct 2022'!K3</f>
        <v>Synergy</v>
      </c>
      <c r="B9" s="178" t="str">
        <f>'WA Oct 2022'!L3</f>
        <v>Regulated</v>
      </c>
      <c r="C9" s="169">
        <f>IF('WA Oct 2022'!BP3=0,91*'WA Oct 2022'!M3/100,(91*'WA Oct 2022'!M3/100)+'WA Oct 2022'!BP3/4)</f>
        <v>159.15899999999999</v>
      </c>
      <c r="D9" s="169">
        <f>IF('WA Oct 2022'!O3="",$C$5*'WA Oct 2022'!N3/100,IF($C$5&gt;='WA Oct 2022'!P3,('WA Oct 2022'!P3*'WA Oct 2022'!N3/100),($C$5*'WA Oct 2022'!N3/100)))</f>
        <v>1360.8681818181817</v>
      </c>
      <c r="E9" s="169">
        <f>IF(AND('WA Oct 2022'!P3&gt;0,'WA Oct 2022'!R3&gt;0),IF($C$5&lt;'WA Oct 2022'!P3,0,IF($C$5&lt;=('WA Oct 2022'!R3+'WA Oct 2022'!P3),(($C$5-'WA Oct 2022'!P3)*'WA Oct 2022'!Q3/100),(('WA Oct 2022'!R3)*'WA Oct 2022'!Q3/100))),0)</f>
        <v>0</v>
      </c>
      <c r="F9" s="169">
        <f>IF(AND('WA Oct 2022'!Q3&gt;0,'WA Oct 2022'!S3&gt;0),IF($C$5&lt;('WA Oct 2022'!R3+'WA Oct 2022'!P3),0,IF($C$5&lt;=('WA Oct 2022'!T3+'WA Oct 2022'!R3+'WA Oct 2022'!P3),(($C$5-('WA Oct 2022'!R3+'WA Oct 2022'!P3))*'WA Oct 2022'!S3/100),('WA Oct 2022'!T3*'WA Oct 2022'!S3/100))),0)</f>
        <v>0</v>
      </c>
      <c r="G9" s="170">
        <v>0</v>
      </c>
      <c r="H9" s="169">
        <f>IF(AND('WA Oct 2022'!R3&gt;0,'WA Oct 2022'!T3&gt;0),IF(($C$5&lt;'WA Oct 2022'!T3),(0),($C$5-'WA Oct 2022'!T3)*'WA Oct 2022'!U3/100),IF(AND('WA Oct 2022'!R3&gt;0,'WA Oct 2022'!T3=""),IF(($C$5&lt;'WA Oct 2022'!R3+'WA Oct 2022'!P3),(0),(($C$5-('WA Oct 2022'!R3+'WA Oct 2022'!P3))*'WA Oct 2022'!S3/100)),IF(AND('WA Oct 2022'!P3&gt;0,'WA Oct 2022'!R3=""&gt;0),IF(($C$5&lt;'WA Oct 2022'!P3),(0),($C$5-'WA Oct 2022'!P3)*'WA Oct 2022'!Q3/100),0)))</f>
        <v>0</v>
      </c>
      <c r="I9" s="171">
        <f t="shared" ref="I9" si="0">SUM(C9:H9)</f>
        <v>1520.0271818181818</v>
      </c>
      <c r="J9" s="171">
        <f>(I9-C9)*4</f>
        <v>5443.4727272727268</v>
      </c>
      <c r="K9" s="171">
        <f t="shared" ref="K9" si="1">I9*4</f>
        <v>6080.1087272727273</v>
      </c>
      <c r="L9" s="172">
        <f>K9*1.1</f>
        <v>6688.1196000000009</v>
      </c>
      <c r="M9" s="168">
        <v>0</v>
      </c>
      <c r="N9" s="168">
        <f>'WA Oct 2022'!BC3</f>
        <v>0</v>
      </c>
      <c r="O9" s="168">
        <f>'WA Oct 2022'!BD3</f>
        <v>0</v>
      </c>
      <c r="P9" s="168">
        <f>'WA Oct 2022'!BE3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6080.1087272727273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6080.1087272727273</v>
      </c>
      <c r="U9" s="172">
        <f>S9*1.1</f>
        <v>6688.1196000000009</v>
      </c>
      <c r="V9" s="313">
        <f>T9*1.1</f>
        <v>6688.1196000000009</v>
      </c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</row>
    <row r="10" spans="1:46" s="40" customFormat="1" ht="14" x14ac:dyDescent="0.1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3"/>
      <c r="U10" s="153"/>
      <c r="V10" s="153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</row>
    <row r="11" spans="1:46" s="40" customFormat="1" ht="15" thickBot="1" x14ac:dyDescent="0.2">
      <c r="A11" s="152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</row>
    <row r="12" spans="1:46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6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</row>
    <row r="13" spans="1:46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8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</row>
    <row r="14" spans="1:46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8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</row>
    <row r="15" spans="1:46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8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</row>
    <row r="16" spans="1:46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8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</row>
    <row r="17" spans="1:46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310" t="s">
        <v>60</v>
      </c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</row>
    <row r="18" spans="1:46" ht="18" customHeight="1" thickBot="1" x14ac:dyDescent="0.2">
      <c r="A18" s="117" t="str">
        <f>'WA Oct 2022'!K4</f>
        <v>Synergy</v>
      </c>
      <c r="B18" s="224" t="str">
        <f>'WA Oct 2022'!L4</f>
        <v>Regulated</v>
      </c>
      <c r="C18" s="122">
        <f>IF('WA Oct 2022'!BP4=0,91*'WA Oct 2022'!M4/100,(91*'WA Oct 2022'!M4/100)+'WA Oct 2022'!BP4/4)</f>
        <v>297.61136363636359</v>
      </c>
      <c r="D18" s="122">
        <f>IF('WA Oct 2022'!O4="",$C$13*$C$14*'WA Oct 2022'!N4/100,IF($C$13*$C$14&gt;='WA Oct 2022'!P4,('WA Oct 2022'!P4*'WA Oct 2022'!N4/100),($C$13*$C$14*'WA Oct 2022'!N4/100)))</f>
        <v>1241.4754545454546</v>
      </c>
      <c r="E18" s="122">
        <f>IF(AND('WA Oct 2022'!P4&gt;0,'WA Oct 2022'!R4&gt;0),IF($C$13*$C$14&lt;'WA Oct 2022'!P4,0,IF($C$13*$C$14&lt;=('WA Oct 2022'!R4+'WA Oct 2022'!P4),(($C$13*$C$14-'WA Oct 2022'!P4)*'WA Oct 2022'!Q4/100),(('WA Oct 2022'!R4)*'WA Oct 2022'!Q4/100))),0)</f>
        <v>0</v>
      </c>
      <c r="F18" s="122">
        <f>IF(AND('WA Oct 2022'!Q2&gt;0,'WA Oct 2022'!S2&gt;0),IF($C$13*$C$14&lt;('WA Oct 2022'!R2+'WA Oct 2022'!P2),0,IF($C$13*$C$14&lt;=('WA Oct 2022'!T2+'WA Oct 2022'!R2+'WA Oct 2022'!P2),(($C$13*$C$14-('WA Oct 2022'!R2+'WA Oct 2022'!P2))*'WA Oct 2022'!S2/100),('WA Oct 2022'!T2*'WA Oct 2022'!S2/100))),0)</f>
        <v>0</v>
      </c>
      <c r="G18" s="225">
        <f>IF(AND('WA Oct 2022'!R3&gt;0,'WA Oct 2022'!T3&gt;0),IF(($C$13*$C$14&lt;'WA Oct 2022'!T3),(0),($C$13*$C$14-'WA Oct 2022'!T3)*'WA Oct 2022'!U3/100),IF(AND('WA Oct 2022'!R3&gt;0,'WA Oct 2022'!T3=""),IF(($C$13*$C$14&lt;'WA Oct 2022'!R3+'WA Oct 2022'!P3),(0),(($C$13*$C$14-('WA Oct 2022'!R3+'WA Oct 2022'!P3))*'WA Oct 2022'!S3/100)),IF(AND('WA Oct 2022'!P3&gt;0,'WA Oct 2022'!R3=""&gt;0),IF(($C$13*$C$14&lt;'WA Oct 2022'!P3),(0),($C$13*$C$14-'WA Oct 2022'!P3)*'WA Oct 2022'!Q3/100),0)))</f>
        <v>0</v>
      </c>
      <c r="H18" s="122">
        <f>(C13*C15)*'WA Oct 2022'!W4/100</f>
        <v>159.61772727272725</v>
      </c>
      <c r="I18" s="123">
        <f>SUM(C18:H18)</f>
        <v>1698.7045454545455</v>
      </c>
      <c r="J18" s="171">
        <f>(I18-C18)*4</f>
        <v>5604.3727272727274</v>
      </c>
      <c r="K18" s="171">
        <f t="shared" ref="K18" si="2">I18*4</f>
        <v>6794.818181818182</v>
      </c>
      <c r="L18" s="172">
        <f>K18*1.1</f>
        <v>7474.3000000000011</v>
      </c>
      <c r="M18" s="125">
        <v>0</v>
      </c>
      <c r="N18" s="125">
        <f>'WA Oct 2022'!BC4</f>
        <v>0</v>
      </c>
      <c r="O18" s="125">
        <f>'WA Oct 2022'!BD4</f>
        <v>0</v>
      </c>
      <c r="P18" s="125">
        <f>'WA Oct 2022'!BE4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6794.818181818182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6794.818181818182</v>
      </c>
      <c r="U18" s="172">
        <f>S18*1.1</f>
        <v>7474.3000000000011</v>
      </c>
      <c r="V18" s="313">
        <f>T18*1.1</f>
        <v>7474.3000000000011</v>
      </c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</row>
    <row r="19" spans="1:46" s="40" customFormat="1" ht="14" x14ac:dyDescent="0.15">
      <c r="A19" s="152"/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</row>
    <row r="20" spans="1:46" s="40" customFormat="1" ht="14" x14ac:dyDescent="0.15">
      <c r="A20" s="152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</row>
    <row r="21" spans="1:46" s="40" customFormat="1" ht="14" x14ac:dyDescent="0.15">
      <c r="A21" s="152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</row>
    <row r="22" spans="1:46" s="40" customFormat="1" ht="14" x14ac:dyDescent="0.15">
      <c r="A22" s="152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</row>
    <row r="23" spans="1:46" s="40" customFormat="1" ht="14" x14ac:dyDescent="0.15">
      <c r="A23" s="152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</row>
    <row r="24" spans="1:46" s="40" customFormat="1" ht="14" x14ac:dyDescent="0.15">
      <c r="A24" s="152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</row>
    <row r="25" spans="1:46" s="40" customFormat="1" ht="14" x14ac:dyDescent="0.15">
      <c r="A25" s="15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</row>
    <row r="26" spans="1:46" s="40" customFormat="1" ht="14" x14ac:dyDescent="0.15">
      <c r="A26" s="15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</row>
    <row r="27" spans="1:46" s="40" customFormat="1" ht="14" x14ac:dyDescent="0.15">
      <c r="A27" s="152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</row>
    <row r="28" spans="1:46" s="40" customFormat="1" ht="14" x14ac:dyDescent="0.15">
      <c r="A28" s="152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</row>
    <row r="29" spans="1:46" s="40" customFormat="1" ht="14" x14ac:dyDescent="0.15">
      <c r="A29" s="152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</row>
    <row r="30" spans="1:46" s="40" customFormat="1" ht="14" x14ac:dyDescent="0.15">
      <c r="A30" s="152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</row>
    <row r="31" spans="1:46" s="40" customFormat="1" ht="14" x14ac:dyDescent="0.15">
      <c r="A31" s="152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</row>
    <row r="32" spans="1:46" s="40" customFormat="1" ht="14" x14ac:dyDescent="0.15">
      <c r="A32" s="152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</row>
    <row r="33" spans="1:46" s="40" customFormat="1" ht="14" x14ac:dyDescent="0.15">
      <c r="A33" s="152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</row>
    <row r="34" spans="1:46" s="40" customFormat="1" ht="14" x14ac:dyDescent="0.15">
      <c r="A34" s="152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</row>
    <row r="35" spans="1:46" s="40" customFormat="1" ht="14" x14ac:dyDescent="0.15">
      <c r="A35" s="152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</row>
    <row r="36" spans="1:46" s="40" customFormat="1" ht="14" x14ac:dyDescent="0.15">
      <c r="A36" s="152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</row>
    <row r="37" spans="1:46" s="40" customFormat="1" ht="14" x14ac:dyDescent="0.15">
      <c r="A37" s="152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</row>
    <row r="38" spans="1:46" s="40" customFormat="1" ht="14" x14ac:dyDescent="0.15">
      <c r="A38" s="152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</row>
    <row r="39" spans="1:46" s="40" customFormat="1" ht="14" x14ac:dyDescent="0.15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</row>
    <row r="40" spans="1:46" s="40" customFormat="1" ht="14" x14ac:dyDescent="0.15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</row>
    <row r="41" spans="1:46" s="40" customFormat="1" ht="14" x14ac:dyDescent="0.15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</row>
    <row r="42" spans="1:46" s="40" customFormat="1" ht="14" x14ac:dyDescent="0.15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</row>
    <row r="43" spans="1:46" s="40" customFormat="1" ht="14" x14ac:dyDescent="0.15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</row>
    <row r="44" spans="1:46" s="40" customFormat="1" ht="14" x14ac:dyDescent="0.15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</row>
    <row r="45" spans="1:46" s="40" customFormat="1" ht="14" x14ac:dyDescent="0.15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</row>
    <row r="46" spans="1:46" s="40" customFormat="1" ht="14" x14ac:dyDescent="0.15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</row>
    <row r="47" spans="1:46" s="40" customFormat="1" ht="14" x14ac:dyDescent="0.15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</row>
    <row r="48" spans="1:46" s="40" customFormat="1" ht="14" x14ac:dyDescent="0.15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</row>
    <row r="49" spans="1:46" s="40" customFormat="1" ht="14" x14ac:dyDescent="0.15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</row>
    <row r="50" spans="1:46" s="40" customFormat="1" ht="14" x14ac:dyDescent="0.15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</row>
    <row r="51" spans="1:46" s="40" customFormat="1" ht="14" x14ac:dyDescent="0.15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</row>
    <row r="52" spans="1:46" s="40" customFormat="1" ht="14" x14ac:dyDescent="0.15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</row>
    <row r="53" spans="1:46" s="40" customFormat="1" ht="14" x14ac:dyDescent="0.15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</row>
    <row r="54" spans="1:46" s="40" customFormat="1" ht="14" x14ac:dyDescent="0.15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</row>
    <row r="55" spans="1:46" s="40" customFormat="1" ht="14" x14ac:dyDescent="0.15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</row>
    <row r="56" spans="1:46" s="40" customFormat="1" ht="14" x14ac:dyDescent="0.15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</row>
    <row r="57" spans="1:46" s="40" customFormat="1" ht="14" x14ac:dyDescent="0.15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</row>
    <row r="58" spans="1:46" s="40" customFormat="1" ht="14" x14ac:dyDescent="0.15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</row>
    <row r="59" spans="1:46" s="40" customFormat="1" ht="14" x14ac:dyDescent="0.15">
      <c r="A59" s="28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</row>
    <row r="60" spans="1:46" s="40" customFormat="1" ht="14" x14ac:dyDescent="0.15">
      <c r="A60" s="287"/>
      <c r="B60" s="287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</row>
  </sheetData>
  <sheetProtection algorithmName="SHA-512" hashValue="yneD+w+3dqQMwgYD9f8qXszikZCrKKy+1Svezw6zv9f0o+kiXRqAiR7NQfp+WCaRYTOARdTsASicwf1miU5tpQ==" saltValue="NWrfOXLTHeDgalmwtmfhQ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AD1F-D285-5041-B236-9DB43273A709}">
  <sheetPr codeName="Sheet10"/>
  <dimension ref="A1:DA4"/>
  <sheetViews>
    <sheetView workbookViewId="0">
      <selection activeCell="AV1" sqref="A1:XFD1"/>
    </sheetView>
  </sheetViews>
  <sheetFormatPr baseColWidth="10" defaultColWidth="12" defaultRowHeight="13" x14ac:dyDescent="0.15"/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74">
        <v>785</v>
      </c>
      <c r="B2" s="1">
        <v>42475</v>
      </c>
      <c r="C2" s="2" t="s">
        <v>205</v>
      </c>
      <c r="D2" s="3" t="s">
        <v>206</v>
      </c>
      <c r="E2" s="3"/>
      <c r="F2" s="3" t="s">
        <v>207</v>
      </c>
      <c r="G2" s="4">
        <v>42185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161.71818181818179</v>
      </c>
      <c r="N2" s="217">
        <v>25.165727272727271</v>
      </c>
      <c r="O2" s="3" t="s">
        <v>231</v>
      </c>
      <c r="P2" s="3">
        <v>150150</v>
      </c>
      <c r="Q2" s="217">
        <v>28.373454545454543</v>
      </c>
      <c r="R2" s="217"/>
      <c r="S2" s="217"/>
      <c r="T2" s="217"/>
      <c r="U2" s="217"/>
      <c r="V2" s="217"/>
      <c r="W2" s="21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/>
      <c r="BX2" t="s">
        <v>232</v>
      </c>
      <c r="BY2" t="s">
        <v>215</v>
      </c>
      <c r="BZ2" t="s">
        <v>245</v>
      </c>
    </row>
    <row r="3" spans="1:105" x14ac:dyDescent="0.15">
      <c r="A3" s="74">
        <v>1606</v>
      </c>
      <c r="B3" s="1">
        <v>42476</v>
      </c>
      <c r="C3" s="2" t="s">
        <v>205</v>
      </c>
      <c r="D3" s="3" t="s">
        <v>19</v>
      </c>
      <c r="E3" s="3"/>
      <c r="F3" s="3" t="s">
        <v>207</v>
      </c>
      <c r="G3" s="4">
        <v>42185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161.71818181818179</v>
      </c>
      <c r="N3" s="217">
        <v>25.16363636363636</v>
      </c>
      <c r="O3" s="3" t="s">
        <v>231</v>
      </c>
      <c r="P3" s="3">
        <v>150150</v>
      </c>
      <c r="Q3" s="217">
        <v>28.372727272727271</v>
      </c>
      <c r="R3" s="217"/>
      <c r="S3" s="217"/>
      <c r="T3" s="217"/>
      <c r="U3" s="217"/>
      <c r="V3" s="217"/>
      <c r="W3" s="21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Y3" t="s">
        <v>216</v>
      </c>
      <c r="BZ3" t="s">
        <v>245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42476</v>
      </c>
      <c r="C4" s="2" t="s">
        <v>205</v>
      </c>
      <c r="D4" s="3" t="s">
        <v>19</v>
      </c>
      <c r="E4" s="3"/>
      <c r="F4" s="3" t="s">
        <v>234</v>
      </c>
      <c r="G4" s="4">
        <v>42185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307.13636363636363</v>
      </c>
      <c r="N4" s="217">
        <v>33.318181818181813</v>
      </c>
      <c r="O4" s="3"/>
      <c r="P4" s="3"/>
      <c r="Q4" s="217"/>
      <c r="R4" s="217"/>
      <c r="S4" s="217"/>
      <c r="T4" s="217"/>
      <c r="U4" s="217"/>
      <c r="V4" s="217"/>
      <c r="W4" s="217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Y4" t="s">
        <v>217</v>
      </c>
      <c r="BZ4" t="s">
        <v>245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Vg/L2WiNMa9XdFrzVXo/xjJcJJJIBBG2Jv7USY+8zou/zwTnIi/Y0ZWXix7dhgpMgprQzeRtp9jbBrFPF0N0aA==" saltValue="JywHuinYx8xZfntqF9JyDQ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8F1F-E9BE-F049-A0A2-D81E7FE68091}">
  <sheetPr codeName="Sheet11"/>
  <dimension ref="A1:DA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112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33" t="s">
        <v>31</v>
      </c>
      <c r="BX1" s="216" t="s">
        <v>220</v>
      </c>
    </row>
    <row r="2" spans="1:105" x14ac:dyDescent="0.15">
      <c r="A2" s="74">
        <v>785</v>
      </c>
      <c r="B2" s="1">
        <v>42291</v>
      </c>
      <c r="C2" s="2" t="s">
        <v>205</v>
      </c>
      <c r="D2" s="3" t="s">
        <v>206</v>
      </c>
      <c r="E2" s="3"/>
      <c r="F2" s="3" t="s">
        <v>207</v>
      </c>
      <c r="G2" s="4">
        <v>42185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161.71818181818179</v>
      </c>
      <c r="N2" s="217">
        <v>25.165727272727271</v>
      </c>
      <c r="O2" s="3" t="s">
        <v>231</v>
      </c>
      <c r="P2" s="3">
        <v>150150</v>
      </c>
      <c r="Q2" s="217">
        <v>28.373454545454543</v>
      </c>
      <c r="R2" s="217"/>
      <c r="S2" s="217"/>
      <c r="T2" s="217"/>
      <c r="U2" s="217"/>
      <c r="V2" s="217"/>
      <c r="W2" s="21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 t="s">
        <v>232</v>
      </c>
      <c r="BX2" t="s">
        <v>215</v>
      </c>
    </row>
    <row r="3" spans="1:105" x14ac:dyDescent="0.15">
      <c r="A3" s="74">
        <v>1606</v>
      </c>
      <c r="B3" s="1">
        <v>42293</v>
      </c>
      <c r="C3" s="2" t="s">
        <v>205</v>
      </c>
      <c r="D3" s="3" t="s">
        <v>19</v>
      </c>
      <c r="E3" s="3"/>
      <c r="F3" s="3" t="s">
        <v>207</v>
      </c>
      <c r="G3" s="4">
        <v>42185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161.71818181818179</v>
      </c>
      <c r="N3" s="217">
        <v>25.16363636363636</v>
      </c>
      <c r="O3" s="3" t="s">
        <v>231</v>
      </c>
      <c r="P3" s="3">
        <v>150150</v>
      </c>
      <c r="Q3" s="217">
        <v>28.372727272727271</v>
      </c>
      <c r="R3" s="217"/>
      <c r="S3" s="217"/>
      <c r="T3" s="217"/>
      <c r="U3" s="217"/>
      <c r="V3" s="217"/>
      <c r="W3" s="21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X3" t="s">
        <v>216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42293</v>
      </c>
      <c r="C4" s="2" t="s">
        <v>205</v>
      </c>
      <c r="D4" s="3" t="s">
        <v>19</v>
      </c>
      <c r="E4" s="3"/>
      <c r="F4" s="3" t="s">
        <v>234</v>
      </c>
      <c r="G4" s="4">
        <v>42185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307.13636363636363</v>
      </c>
      <c r="N4" s="217">
        <v>33.318181818181813</v>
      </c>
      <c r="O4" s="3"/>
      <c r="P4" s="3"/>
      <c r="Q4" s="217"/>
      <c r="R4" s="217"/>
      <c r="S4" s="217"/>
      <c r="T4" s="217"/>
      <c r="U4" s="217"/>
      <c r="V4" s="217"/>
      <c r="W4" s="217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X4" t="s">
        <v>217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xEygiQCh9J/lsyH46u3BjC3Zuc8A+Hunh/9QOIltXnujfV4ur2ll84sCP9EWKmeJQQ4VzTc9CTsrz2YTc7kNdg==" saltValue="7tPfeqRgRcAd4DlJdn7lsg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E76B-2CE4-8B4F-BB47-8D0C4EB29A48}">
  <sheetPr codeName="Sheet12"/>
  <dimension ref="A1:DA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0" t="s">
        <v>25</v>
      </c>
      <c r="BQ1" s="10"/>
      <c r="BR1" s="10"/>
      <c r="BS1" s="33" t="s">
        <v>28</v>
      </c>
      <c r="BT1" s="33" t="s">
        <v>29</v>
      </c>
      <c r="BU1" s="34" t="s">
        <v>30</v>
      </c>
      <c r="BV1" s="34" t="s">
        <v>144</v>
      </c>
      <c r="BW1" s="33" t="s">
        <v>31</v>
      </c>
    </row>
    <row r="2" spans="1:105" x14ac:dyDescent="0.15">
      <c r="A2" s="74">
        <v>785</v>
      </c>
      <c r="B2" s="1">
        <v>41927</v>
      </c>
      <c r="C2" s="2" t="s">
        <v>189</v>
      </c>
      <c r="D2" s="3" t="s">
        <v>190</v>
      </c>
      <c r="E2" s="3"/>
      <c r="F2" s="3" t="s">
        <v>191</v>
      </c>
      <c r="G2" s="4">
        <v>41820</v>
      </c>
      <c r="H2" s="5" t="s">
        <v>192</v>
      </c>
      <c r="I2" s="5" t="s">
        <v>193</v>
      </c>
      <c r="J2" s="5"/>
      <c r="K2" s="75" t="s">
        <v>190</v>
      </c>
      <c r="L2" s="75" t="s">
        <v>194</v>
      </c>
      <c r="M2" s="6">
        <v>155.94499999999999</v>
      </c>
      <c r="N2" s="6">
        <v>24.267800000000001</v>
      </c>
      <c r="O2" s="3" t="s">
        <v>195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196</v>
      </c>
      <c r="AR2" s="77" t="s">
        <v>193</v>
      </c>
      <c r="AS2" s="77"/>
      <c r="AT2" s="77"/>
      <c r="AU2" s="77"/>
      <c r="AV2" s="77"/>
      <c r="AW2" s="77"/>
      <c r="AX2" s="77"/>
      <c r="AY2" s="77"/>
      <c r="AZ2" s="77" t="s">
        <v>193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193</v>
      </c>
      <c r="BN2" s="5"/>
      <c r="BO2" s="5" t="s">
        <v>193</v>
      </c>
      <c r="BP2" s="5"/>
      <c r="BQ2" s="5"/>
      <c r="BR2" s="5"/>
      <c r="BS2" s="75"/>
      <c r="BT2" s="75"/>
      <c r="BU2" s="77"/>
      <c r="BV2" s="77" t="s">
        <v>193</v>
      </c>
      <c r="BW2" s="75" t="s">
        <v>197</v>
      </c>
    </row>
    <row r="3" spans="1:105" x14ac:dyDescent="0.15">
      <c r="A3" s="74">
        <v>1606</v>
      </c>
      <c r="B3" s="1">
        <v>41927</v>
      </c>
      <c r="C3" s="2" t="s">
        <v>189</v>
      </c>
      <c r="D3" s="3" t="s">
        <v>198</v>
      </c>
      <c r="E3" s="3"/>
      <c r="F3" s="3" t="s">
        <v>191</v>
      </c>
      <c r="G3" s="4">
        <v>41820</v>
      </c>
      <c r="H3" s="5" t="s">
        <v>192</v>
      </c>
      <c r="I3" s="5" t="s">
        <v>193</v>
      </c>
      <c r="J3" s="5"/>
      <c r="K3" s="75" t="s">
        <v>199</v>
      </c>
      <c r="L3" s="75" t="s">
        <v>200</v>
      </c>
      <c r="M3" s="6">
        <v>155.946</v>
      </c>
      <c r="N3" s="6">
        <v>24.267800000000001</v>
      </c>
      <c r="O3" s="3" t="s">
        <v>195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201</v>
      </c>
      <c r="AR3" s="77" t="s">
        <v>193</v>
      </c>
      <c r="AS3" s="77"/>
      <c r="AT3" s="77"/>
      <c r="AU3" s="77"/>
      <c r="AV3" s="5"/>
      <c r="AW3" s="5"/>
      <c r="AX3" s="5"/>
      <c r="AY3" s="5"/>
      <c r="AZ3" s="77" t="s">
        <v>202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193</v>
      </c>
      <c r="BN3" s="5"/>
      <c r="BO3" s="5" t="s">
        <v>193</v>
      </c>
      <c r="BP3" s="5"/>
      <c r="BQ3" s="5"/>
      <c r="BR3" s="5"/>
      <c r="BS3" s="3"/>
      <c r="BT3" s="3"/>
      <c r="BU3" s="5"/>
      <c r="BV3" s="77" t="s">
        <v>193</v>
      </c>
      <c r="BW3" s="78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41927</v>
      </c>
      <c r="C4" s="2" t="s">
        <v>189</v>
      </c>
      <c r="D4" s="3" t="s">
        <v>198</v>
      </c>
      <c r="E4" s="3"/>
      <c r="F4" s="3" t="s">
        <v>203</v>
      </c>
      <c r="G4" s="4">
        <v>41820</v>
      </c>
      <c r="H4" s="5" t="s">
        <v>192</v>
      </c>
      <c r="I4" s="5" t="s">
        <v>193</v>
      </c>
      <c r="J4" s="5"/>
      <c r="K4" s="75" t="s">
        <v>199</v>
      </c>
      <c r="L4" s="75" t="s">
        <v>200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204</v>
      </c>
      <c r="AR4" s="77" t="s">
        <v>193</v>
      </c>
      <c r="AS4" s="77"/>
      <c r="AT4" s="77"/>
      <c r="AU4" s="77"/>
      <c r="AV4" s="5"/>
      <c r="AW4" s="5"/>
      <c r="AX4" s="5"/>
      <c r="AY4" s="5"/>
      <c r="AZ4" s="77" t="s">
        <v>202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193</v>
      </c>
      <c r="BN4" s="5"/>
      <c r="BO4" s="5" t="s">
        <v>193</v>
      </c>
      <c r="BP4" s="5"/>
      <c r="BQ4" s="5"/>
      <c r="BR4" s="5"/>
      <c r="BS4" s="75"/>
      <c r="BT4" s="75"/>
      <c r="BU4" s="77"/>
      <c r="BV4" s="77" t="s">
        <v>193</v>
      </c>
      <c r="BW4" s="78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Q2QjzIw8dtbZaqk/ELb3Ru0R+aHsnf1tZSLrerbk7xGBBBVc2SNd1v8PhcgZt9KogiVM+EY98vwSa6XadaG8Xw==" saltValue="ah/jCTQSmwGeoMlTsWyCJQ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7C96-522F-184B-B87A-EBAB48952F5A}">
  <sheetPr codeName="Sheet13"/>
  <dimension ref="A1:CX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102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62</v>
      </c>
      <c r="AZ1" s="29" t="s">
        <v>92</v>
      </c>
      <c r="BA1" s="30" t="s">
        <v>101</v>
      </c>
      <c r="BB1" s="29" t="s">
        <v>64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8</v>
      </c>
      <c r="BJ1" s="10" t="s">
        <v>75</v>
      </c>
      <c r="BK1" s="10" t="s">
        <v>143</v>
      </c>
      <c r="BL1" s="10" t="s">
        <v>138</v>
      </c>
      <c r="BM1" s="10" t="s">
        <v>25</v>
      </c>
      <c r="BN1" s="10"/>
      <c r="BO1" s="10"/>
      <c r="BP1" s="33" t="s">
        <v>28</v>
      </c>
      <c r="BQ1" s="33" t="s">
        <v>29</v>
      </c>
      <c r="BR1" s="34" t="s">
        <v>30</v>
      </c>
      <c r="BS1" s="34" t="s">
        <v>144</v>
      </c>
      <c r="BT1" s="33" t="s">
        <v>31</v>
      </c>
    </row>
    <row r="2" spans="1:102" x14ac:dyDescent="0.15">
      <c r="A2" s="74">
        <v>785</v>
      </c>
      <c r="B2" s="1">
        <v>41927</v>
      </c>
      <c r="C2" s="2" t="s">
        <v>189</v>
      </c>
      <c r="D2" s="3" t="s">
        <v>190</v>
      </c>
      <c r="E2" s="3"/>
      <c r="F2" s="3" t="s">
        <v>191</v>
      </c>
      <c r="G2" s="4">
        <v>41820</v>
      </c>
      <c r="H2" s="5" t="s">
        <v>192</v>
      </c>
      <c r="I2" s="5" t="s">
        <v>193</v>
      </c>
      <c r="J2" s="5"/>
      <c r="K2" s="75" t="s">
        <v>190</v>
      </c>
      <c r="L2" s="75" t="s">
        <v>194</v>
      </c>
      <c r="M2" s="6">
        <v>155.94499999999999</v>
      </c>
      <c r="N2" s="6">
        <v>24.267800000000001</v>
      </c>
      <c r="O2" s="3" t="s">
        <v>195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196</v>
      </c>
      <c r="AR2" s="77" t="s">
        <v>193</v>
      </c>
      <c r="AS2" s="77"/>
      <c r="AT2" s="77"/>
      <c r="AU2" s="77"/>
      <c r="AV2" s="77"/>
      <c r="AW2" s="77" t="s">
        <v>193</v>
      </c>
      <c r="AX2" s="75"/>
      <c r="AY2" s="77">
        <v>0</v>
      </c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5">
        <v>0</v>
      </c>
      <c r="BH2" s="5">
        <v>0</v>
      </c>
      <c r="BI2" s="77"/>
      <c r="BJ2" s="77" t="s">
        <v>193</v>
      </c>
      <c r="BK2" s="5"/>
      <c r="BL2" s="5" t="s">
        <v>193</v>
      </c>
      <c r="BM2" s="5"/>
      <c r="BN2" s="5"/>
      <c r="BO2" s="5"/>
      <c r="BP2" s="75"/>
      <c r="BQ2" s="75"/>
      <c r="BR2" s="77"/>
      <c r="BS2" s="77" t="s">
        <v>193</v>
      </c>
      <c r="BT2" s="75" t="s">
        <v>197</v>
      </c>
    </row>
    <row r="3" spans="1:102" x14ac:dyDescent="0.15">
      <c r="A3" s="74">
        <v>1606</v>
      </c>
      <c r="B3" s="1">
        <v>41927</v>
      </c>
      <c r="C3" s="2" t="s">
        <v>189</v>
      </c>
      <c r="D3" s="3" t="s">
        <v>198</v>
      </c>
      <c r="E3" s="3"/>
      <c r="F3" s="3" t="s">
        <v>191</v>
      </c>
      <c r="G3" s="4">
        <v>41820</v>
      </c>
      <c r="H3" s="5" t="s">
        <v>192</v>
      </c>
      <c r="I3" s="5" t="s">
        <v>193</v>
      </c>
      <c r="J3" s="5"/>
      <c r="K3" s="75" t="s">
        <v>199</v>
      </c>
      <c r="L3" s="75" t="s">
        <v>200</v>
      </c>
      <c r="M3" s="6">
        <v>155.946</v>
      </c>
      <c r="N3" s="6">
        <v>24.267800000000001</v>
      </c>
      <c r="O3" s="3" t="s">
        <v>195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201</v>
      </c>
      <c r="AR3" s="77" t="s">
        <v>193</v>
      </c>
      <c r="AS3" s="77"/>
      <c r="AT3" s="77"/>
      <c r="AU3" s="77"/>
      <c r="AV3" s="5"/>
      <c r="AW3" s="77" t="s">
        <v>202</v>
      </c>
      <c r="AX3" s="75"/>
      <c r="AY3" s="77">
        <v>0</v>
      </c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5">
        <v>0</v>
      </c>
      <c r="BH3" s="5">
        <v>0</v>
      </c>
      <c r="BI3" s="77"/>
      <c r="BJ3" s="77" t="s">
        <v>193</v>
      </c>
      <c r="BK3" s="5"/>
      <c r="BL3" s="5" t="s">
        <v>193</v>
      </c>
      <c r="BM3" s="5"/>
      <c r="BN3" s="5"/>
      <c r="BO3" s="5"/>
      <c r="BP3" s="3"/>
      <c r="BQ3" s="3"/>
      <c r="BR3" s="5"/>
      <c r="BS3" s="77" t="s">
        <v>193</v>
      </c>
      <c r="BT3" s="78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</row>
    <row r="4" spans="1:102" x14ac:dyDescent="0.15">
      <c r="A4" s="74">
        <v>1607</v>
      </c>
      <c r="B4" s="1">
        <v>41927</v>
      </c>
      <c r="C4" s="2" t="s">
        <v>189</v>
      </c>
      <c r="D4" s="3" t="s">
        <v>198</v>
      </c>
      <c r="E4" s="3"/>
      <c r="F4" s="3" t="s">
        <v>203</v>
      </c>
      <c r="G4" s="4">
        <v>41820</v>
      </c>
      <c r="H4" s="5" t="s">
        <v>192</v>
      </c>
      <c r="I4" s="5" t="s">
        <v>193</v>
      </c>
      <c r="J4" s="5"/>
      <c r="K4" s="75" t="s">
        <v>199</v>
      </c>
      <c r="L4" s="75" t="s">
        <v>200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204</v>
      </c>
      <c r="AR4" s="77" t="s">
        <v>193</v>
      </c>
      <c r="AS4" s="77"/>
      <c r="AT4" s="77"/>
      <c r="AU4" s="77"/>
      <c r="AV4" s="5"/>
      <c r="AW4" s="77" t="s">
        <v>202</v>
      </c>
      <c r="AX4" s="75"/>
      <c r="AY4" s="77">
        <v>0</v>
      </c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5">
        <v>0</v>
      </c>
      <c r="BH4" s="5">
        <v>0</v>
      </c>
      <c r="BI4" s="77"/>
      <c r="BJ4" s="77" t="s">
        <v>193</v>
      </c>
      <c r="BK4" s="5"/>
      <c r="BL4" s="5" t="s">
        <v>193</v>
      </c>
      <c r="BM4" s="5"/>
      <c r="BN4" s="5"/>
      <c r="BO4" s="5"/>
      <c r="BP4" s="75"/>
      <c r="BQ4" s="75"/>
      <c r="BR4" s="77"/>
      <c r="BS4" s="77" t="s">
        <v>193</v>
      </c>
      <c r="BT4" s="78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</row>
  </sheetData>
  <sheetProtection algorithmName="SHA-512" hashValue="qLDD47nusJc6sGp50JLg8RqIo2iPIncAsNyyDv5zBaX0hnlqlT8imfsBNA3dGh71OKW2oKMOOQY0RC6JRCTGvg==" saltValue="OPH5/SBLTfmFQjoxvE62dQ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982FC-109C-2542-8D32-A230082A0F30}">
  <sheetPr codeName="Sheet14"/>
  <dimension ref="A1:CX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102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62</v>
      </c>
      <c r="AZ1" s="29" t="s">
        <v>92</v>
      </c>
      <c r="BA1" s="30" t="s">
        <v>101</v>
      </c>
      <c r="BB1" s="29" t="s">
        <v>64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8</v>
      </c>
      <c r="BJ1" s="10" t="s">
        <v>75</v>
      </c>
      <c r="BK1" s="10" t="s">
        <v>143</v>
      </c>
      <c r="BL1" s="10" t="s">
        <v>138</v>
      </c>
      <c r="BM1" s="10" t="s">
        <v>25</v>
      </c>
      <c r="BN1" s="10"/>
      <c r="BO1" s="10"/>
      <c r="BP1" s="33" t="s">
        <v>28</v>
      </c>
      <c r="BQ1" s="33" t="s">
        <v>29</v>
      </c>
      <c r="BR1" s="34" t="s">
        <v>30</v>
      </c>
      <c r="BS1" s="34" t="s">
        <v>144</v>
      </c>
      <c r="BT1" s="33" t="s">
        <v>31</v>
      </c>
    </row>
    <row r="2" spans="1:102" x14ac:dyDescent="0.15">
      <c r="A2" s="74">
        <v>785</v>
      </c>
      <c r="B2" s="1">
        <v>41741</v>
      </c>
      <c r="C2" s="2" t="s">
        <v>189</v>
      </c>
      <c r="D2" s="3" t="s">
        <v>190</v>
      </c>
      <c r="E2" s="3"/>
      <c r="F2" s="3" t="s">
        <v>191</v>
      </c>
      <c r="G2" s="4">
        <v>41626</v>
      </c>
      <c r="H2" s="5" t="s">
        <v>192</v>
      </c>
      <c r="I2" s="5" t="s">
        <v>193</v>
      </c>
      <c r="J2" s="5"/>
      <c r="K2" s="75" t="s">
        <v>190</v>
      </c>
      <c r="L2" s="75" t="s">
        <v>194</v>
      </c>
      <c r="M2" s="6">
        <v>46.1404</v>
      </c>
      <c r="N2" s="6">
        <v>30.3246</v>
      </c>
      <c r="O2" s="3" t="s">
        <v>195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196</v>
      </c>
      <c r="AR2" s="77" t="s">
        <v>193</v>
      </c>
      <c r="AS2" s="77"/>
      <c r="AT2" s="77"/>
      <c r="AU2" s="77"/>
      <c r="AV2" s="77"/>
      <c r="AW2" s="77" t="s">
        <v>193</v>
      </c>
      <c r="AX2" s="75"/>
      <c r="AY2" s="77">
        <v>0</v>
      </c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5">
        <v>0</v>
      </c>
      <c r="BH2" s="5">
        <v>0</v>
      </c>
      <c r="BI2" s="77"/>
      <c r="BJ2" s="77" t="s">
        <v>193</v>
      </c>
      <c r="BK2" s="5"/>
      <c r="BL2" s="5" t="s">
        <v>193</v>
      </c>
      <c r="BM2" s="5"/>
      <c r="BN2" s="5"/>
      <c r="BO2" s="5"/>
      <c r="BP2" s="75"/>
      <c r="BQ2" s="75"/>
      <c r="BR2" s="77"/>
      <c r="BS2" s="77" t="s">
        <v>193</v>
      </c>
      <c r="BT2" s="75" t="s">
        <v>197</v>
      </c>
    </row>
    <row r="3" spans="1:102" x14ac:dyDescent="0.15">
      <c r="A3" s="74">
        <v>1606</v>
      </c>
      <c r="B3" s="4">
        <v>41745</v>
      </c>
      <c r="C3" s="2" t="s">
        <v>167</v>
      </c>
      <c r="D3" s="3" t="s">
        <v>177</v>
      </c>
      <c r="E3" s="3"/>
      <c r="F3" s="3" t="s">
        <v>169</v>
      </c>
      <c r="G3" s="4">
        <v>41455</v>
      </c>
      <c r="H3" s="5" t="s">
        <v>170</v>
      </c>
      <c r="I3" s="5" t="s">
        <v>171</v>
      </c>
      <c r="J3" s="5"/>
      <c r="K3" s="75" t="s">
        <v>179</v>
      </c>
      <c r="L3" s="75" t="s">
        <v>180</v>
      </c>
      <c r="M3" s="6">
        <v>46.1404</v>
      </c>
      <c r="N3" s="6">
        <v>30.3246</v>
      </c>
      <c r="O3" s="3" t="s">
        <v>173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181</v>
      </c>
      <c r="AR3" s="77" t="s">
        <v>171</v>
      </c>
      <c r="AS3" s="77"/>
      <c r="AT3" s="77"/>
      <c r="AU3" s="77"/>
      <c r="AV3" s="5"/>
      <c r="AW3" s="77" t="s">
        <v>182</v>
      </c>
      <c r="AX3" s="75"/>
      <c r="AY3" s="77">
        <v>0</v>
      </c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5">
        <v>0</v>
      </c>
      <c r="BH3" s="5">
        <v>0</v>
      </c>
      <c r="BI3" s="77"/>
      <c r="BJ3" s="77" t="s">
        <v>171</v>
      </c>
      <c r="BK3" s="5"/>
      <c r="BL3" s="5" t="s">
        <v>171</v>
      </c>
      <c r="BM3" s="5"/>
      <c r="BN3" s="5"/>
      <c r="BO3" s="5"/>
      <c r="BP3" s="3"/>
      <c r="BQ3" s="3"/>
      <c r="BR3" s="5"/>
      <c r="BS3" s="77" t="s">
        <v>171</v>
      </c>
      <c r="BT3" s="78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</row>
    <row r="4" spans="1:102" x14ac:dyDescent="0.15">
      <c r="A4" s="74">
        <v>1607</v>
      </c>
      <c r="B4" s="4">
        <v>41745</v>
      </c>
      <c r="C4" s="2" t="s">
        <v>167</v>
      </c>
      <c r="D4" s="3" t="s">
        <v>177</v>
      </c>
      <c r="E4" s="3"/>
      <c r="F4" s="3" t="s">
        <v>185</v>
      </c>
      <c r="G4" s="4">
        <v>41455</v>
      </c>
      <c r="H4" s="5" t="s">
        <v>170</v>
      </c>
      <c r="I4" s="5" t="s">
        <v>171</v>
      </c>
      <c r="J4" s="5"/>
      <c r="K4" s="75" t="s">
        <v>179</v>
      </c>
      <c r="L4" s="75" t="s">
        <v>180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188</v>
      </c>
      <c r="AR4" s="77" t="s">
        <v>171</v>
      </c>
      <c r="AS4" s="77"/>
      <c r="AT4" s="77"/>
      <c r="AU4" s="77"/>
      <c r="AV4" s="5"/>
      <c r="AW4" s="77" t="s">
        <v>182</v>
      </c>
      <c r="AX4" s="75"/>
      <c r="AY4" s="77">
        <v>0</v>
      </c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5">
        <v>0</v>
      </c>
      <c r="BH4" s="5">
        <v>0</v>
      </c>
      <c r="BI4" s="77"/>
      <c r="BJ4" s="77" t="s">
        <v>171</v>
      </c>
      <c r="BK4" s="5"/>
      <c r="BL4" s="5" t="s">
        <v>171</v>
      </c>
      <c r="BM4" s="5"/>
      <c r="BN4" s="5"/>
      <c r="BO4" s="5"/>
      <c r="BP4" s="75"/>
      <c r="BQ4" s="75"/>
      <c r="BR4" s="77"/>
      <c r="BS4" s="77" t="s">
        <v>171</v>
      </c>
      <c r="BT4" s="78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</row>
  </sheetData>
  <sheetProtection algorithmName="SHA-512" hashValue="HxB02HCz8eHvKyzZcGW7tiaJjw8JX/8GalO0MlaM3h2fR7HjHm7+GJ5+pA7iiWvj3QijmAogDzNvG57LZKL8Kw==" saltValue="GFppjFWs9Pwvut9huNfmiQ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CV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100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62</v>
      </c>
      <c r="AZ1" s="29" t="s">
        <v>92</v>
      </c>
      <c r="BA1" s="30" t="s">
        <v>101</v>
      </c>
      <c r="BB1" s="29" t="s">
        <v>139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74</v>
      </c>
      <c r="BJ1" s="10" t="s">
        <v>75</v>
      </c>
      <c r="BK1" s="10" t="s">
        <v>143</v>
      </c>
      <c r="BL1" s="10" t="s">
        <v>138</v>
      </c>
      <c r="BM1" s="10" t="s">
        <v>25</v>
      </c>
      <c r="BN1" s="33" t="s">
        <v>28</v>
      </c>
      <c r="BO1" s="33" t="s">
        <v>29</v>
      </c>
      <c r="BP1" s="34" t="s">
        <v>30</v>
      </c>
      <c r="BQ1" s="34" t="s">
        <v>144</v>
      </c>
      <c r="BR1" s="33" t="s">
        <v>31</v>
      </c>
    </row>
    <row r="2" spans="1:100" x14ac:dyDescent="0.15">
      <c r="A2" s="74">
        <v>785</v>
      </c>
      <c r="B2" s="4">
        <v>41554</v>
      </c>
      <c r="C2" s="2" t="s">
        <v>167</v>
      </c>
      <c r="D2" s="3" t="s">
        <v>168</v>
      </c>
      <c r="E2" s="3"/>
      <c r="F2" s="3" t="s">
        <v>169</v>
      </c>
      <c r="G2" s="4">
        <v>41455</v>
      </c>
      <c r="H2" s="5" t="s">
        <v>170</v>
      </c>
      <c r="I2" s="5" t="s">
        <v>171</v>
      </c>
      <c r="J2" s="5"/>
      <c r="K2" s="75" t="s">
        <v>168</v>
      </c>
      <c r="L2" s="75" t="s">
        <v>172</v>
      </c>
      <c r="M2" s="6">
        <v>46.1404</v>
      </c>
      <c r="N2" s="6">
        <v>30.3246</v>
      </c>
      <c r="O2" s="3" t="s">
        <v>173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6" t="s">
        <v>174</v>
      </c>
      <c r="AR2" s="77" t="s">
        <v>175</v>
      </c>
      <c r="AS2" s="77"/>
      <c r="AT2" s="77"/>
      <c r="AU2" s="77"/>
      <c r="AV2" s="77"/>
      <c r="AW2" s="77" t="s">
        <v>175</v>
      </c>
      <c r="AX2" s="75"/>
      <c r="AY2" s="77">
        <v>0</v>
      </c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5">
        <v>0</v>
      </c>
      <c r="BH2" s="5">
        <v>0</v>
      </c>
      <c r="BI2" s="77"/>
      <c r="BJ2" s="77" t="s">
        <v>175</v>
      </c>
      <c r="BK2" s="5"/>
      <c r="BL2" s="5" t="s">
        <v>171</v>
      </c>
      <c r="BM2" s="5"/>
      <c r="BN2" s="75"/>
      <c r="BO2" s="75"/>
      <c r="BP2" s="77"/>
      <c r="BQ2" s="77" t="s">
        <v>171</v>
      </c>
      <c r="BR2" s="75" t="s">
        <v>176</v>
      </c>
    </row>
    <row r="3" spans="1:100" x14ac:dyDescent="0.15">
      <c r="A3" s="74">
        <v>1606</v>
      </c>
      <c r="B3" s="4">
        <v>41554</v>
      </c>
      <c r="C3" s="2" t="s">
        <v>167</v>
      </c>
      <c r="D3" s="3" t="s">
        <v>177</v>
      </c>
      <c r="E3" s="3"/>
      <c r="F3" s="3" t="s">
        <v>169</v>
      </c>
      <c r="G3" s="4">
        <v>41455</v>
      </c>
      <c r="H3" s="5" t="s">
        <v>178</v>
      </c>
      <c r="I3" s="5" t="s">
        <v>171</v>
      </c>
      <c r="J3" s="5"/>
      <c r="K3" s="75" t="s">
        <v>179</v>
      </c>
      <c r="L3" s="75" t="s">
        <v>180</v>
      </c>
      <c r="M3" s="6">
        <v>46.1404</v>
      </c>
      <c r="N3" s="6">
        <v>30.3246</v>
      </c>
      <c r="O3" s="3" t="s">
        <v>173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181</v>
      </c>
      <c r="AR3" s="77" t="s">
        <v>171</v>
      </c>
      <c r="AS3" s="77"/>
      <c r="AT3" s="77"/>
      <c r="AU3" s="77"/>
      <c r="AV3" s="5"/>
      <c r="AW3" s="77" t="s">
        <v>182</v>
      </c>
      <c r="AX3" s="75"/>
      <c r="AY3" s="77">
        <v>0</v>
      </c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5">
        <v>0</v>
      </c>
      <c r="BH3" s="5">
        <v>0</v>
      </c>
      <c r="BI3" s="77"/>
      <c r="BJ3" s="77" t="s">
        <v>171</v>
      </c>
      <c r="BK3" s="5"/>
      <c r="BL3" s="5" t="s">
        <v>171</v>
      </c>
      <c r="BM3" s="5"/>
      <c r="BN3" s="3"/>
      <c r="BO3" s="3"/>
      <c r="BP3" s="5"/>
      <c r="BQ3" s="77" t="s">
        <v>171</v>
      </c>
      <c r="BR3" s="78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</row>
    <row r="4" spans="1:100" x14ac:dyDescent="0.15">
      <c r="A4" s="74">
        <v>1607</v>
      </c>
      <c r="B4" s="4">
        <v>41554</v>
      </c>
      <c r="C4" s="2" t="s">
        <v>183</v>
      </c>
      <c r="D4" s="3" t="s">
        <v>184</v>
      </c>
      <c r="E4" s="3"/>
      <c r="F4" s="3" t="s">
        <v>185</v>
      </c>
      <c r="G4" s="4">
        <v>41455</v>
      </c>
      <c r="H4" s="5" t="s">
        <v>178</v>
      </c>
      <c r="I4" s="5" t="s">
        <v>171</v>
      </c>
      <c r="J4" s="5"/>
      <c r="K4" s="75" t="s">
        <v>186</v>
      </c>
      <c r="L4" s="75" t="s">
        <v>187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188</v>
      </c>
      <c r="AR4" s="77" t="s">
        <v>171</v>
      </c>
      <c r="AS4" s="77"/>
      <c r="AT4" s="77"/>
      <c r="AU4" s="77"/>
      <c r="AV4" s="5"/>
      <c r="AW4" s="77" t="s">
        <v>182</v>
      </c>
      <c r="AX4" s="75"/>
      <c r="AY4" s="77">
        <v>0</v>
      </c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5">
        <v>0</v>
      </c>
      <c r="BH4" s="5">
        <v>0</v>
      </c>
      <c r="BI4" s="77"/>
      <c r="BJ4" s="77" t="s">
        <v>171</v>
      </c>
      <c r="BK4" s="5"/>
      <c r="BL4" s="5" t="s">
        <v>171</v>
      </c>
      <c r="BM4" s="5"/>
      <c r="BN4" s="75"/>
      <c r="BO4" s="75"/>
      <c r="BP4" s="77"/>
      <c r="BQ4" s="77" t="s">
        <v>171</v>
      </c>
      <c r="BR4" s="78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</row>
  </sheetData>
  <sheetProtection algorithmName="SHA-512" hashValue="W00hGAdC+lc8HS6IaPwUux6vBPwk8VB2WR8g+fPwusTBW374ARV3Yh82rCMORUSNb1/aoOkCJOO7PYy2TlaGMw==" saltValue="iBgbaMEexTdt1CSBGjqFsw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4"/>
  <sheetViews>
    <sheetView topLeftCell="B1" workbookViewId="0">
      <selection activeCell="H19" sqref="H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91</v>
      </c>
      <c r="AZ1" s="29" t="s">
        <v>114</v>
      </c>
      <c r="BA1" s="30" t="s">
        <v>101</v>
      </c>
      <c r="BB1" s="29" t="s">
        <v>139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74</v>
      </c>
      <c r="BJ1" s="10" t="s">
        <v>75</v>
      </c>
      <c r="BK1" s="10" t="s">
        <v>143</v>
      </c>
      <c r="BL1" s="10" t="s">
        <v>138</v>
      </c>
      <c r="BM1" s="10" t="s">
        <v>25</v>
      </c>
      <c r="BN1" s="33" t="s">
        <v>28</v>
      </c>
      <c r="BO1" s="33" t="s">
        <v>29</v>
      </c>
      <c r="BP1" s="34" t="s">
        <v>30</v>
      </c>
      <c r="BQ1" s="34" t="s">
        <v>144</v>
      </c>
      <c r="BR1" s="33" t="s">
        <v>31</v>
      </c>
    </row>
    <row r="2" spans="1:70" s="40" customFormat="1" x14ac:dyDescent="0.15">
      <c r="A2" s="3">
        <v>785</v>
      </c>
      <c r="B2" s="1">
        <v>41013</v>
      </c>
      <c r="C2" s="2" t="s">
        <v>117</v>
      </c>
      <c r="D2" s="3" t="s">
        <v>96</v>
      </c>
      <c r="E2" s="3"/>
      <c r="F2" s="3" t="s">
        <v>119</v>
      </c>
      <c r="G2" s="4">
        <v>41235</v>
      </c>
      <c r="H2" s="5" t="s">
        <v>98</v>
      </c>
      <c r="I2" s="5" t="s">
        <v>111</v>
      </c>
      <c r="J2" s="5"/>
      <c r="K2" s="3" t="s">
        <v>96</v>
      </c>
      <c r="L2" s="3" t="s">
        <v>134</v>
      </c>
      <c r="M2" s="6">
        <v>41.925899999999999</v>
      </c>
      <c r="N2" s="6">
        <v>27.55</v>
      </c>
      <c r="O2" s="3" t="s">
        <v>112</v>
      </c>
      <c r="P2" s="3">
        <v>148500</v>
      </c>
      <c r="Q2" s="3">
        <v>24.86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113</v>
      </c>
      <c r="AR2" s="5" t="s">
        <v>111</v>
      </c>
      <c r="AS2" s="5"/>
      <c r="AT2" s="5"/>
      <c r="AU2" s="5"/>
      <c r="AV2" s="5"/>
      <c r="AW2" s="5" t="s">
        <v>111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111</v>
      </c>
      <c r="BK2" s="5"/>
      <c r="BL2" s="5" t="s">
        <v>111</v>
      </c>
      <c r="BM2" s="5"/>
      <c r="BN2" s="3"/>
      <c r="BO2" s="3"/>
      <c r="BP2" s="5"/>
      <c r="BQ2" s="5" t="s">
        <v>111</v>
      </c>
      <c r="BR2" s="3" t="s">
        <v>116</v>
      </c>
    </row>
    <row r="3" spans="1:70" s="40" customFormat="1" x14ac:dyDescent="0.15">
      <c r="A3" s="3">
        <v>1606</v>
      </c>
      <c r="B3" s="1">
        <v>41013</v>
      </c>
      <c r="C3" s="2" t="s">
        <v>117</v>
      </c>
      <c r="D3" s="3" t="s">
        <v>118</v>
      </c>
      <c r="E3" s="3"/>
      <c r="F3" s="3" t="s">
        <v>119</v>
      </c>
      <c r="G3" s="4">
        <v>41235</v>
      </c>
      <c r="H3" s="5" t="s">
        <v>98</v>
      </c>
      <c r="I3" s="5" t="s">
        <v>111</v>
      </c>
      <c r="J3" s="5"/>
      <c r="K3" s="3" t="s">
        <v>118</v>
      </c>
      <c r="L3" s="3" t="s">
        <v>135</v>
      </c>
      <c r="M3" s="6">
        <v>41.925899999999999</v>
      </c>
      <c r="N3" s="6">
        <v>27.55</v>
      </c>
      <c r="O3" s="3" t="s">
        <v>112</v>
      </c>
      <c r="P3" s="3">
        <v>148500</v>
      </c>
      <c r="Q3" s="3">
        <v>24.86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121</v>
      </c>
      <c r="AR3" s="5" t="s">
        <v>111</v>
      </c>
      <c r="AS3" s="5"/>
      <c r="AT3" s="5"/>
      <c r="AU3" s="5" t="s">
        <v>122</v>
      </c>
      <c r="AV3" s="5">
        <v>6.49</v>
      </c>
      <c r="AW3" s="5" t="s">
        <v>123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111</v>
      </c>
      <c r="BK3" s="5"/>
      <c r="BL3" s="5" t="s">
        <v>111</v>
      </c>
      <c r="BM3" s="5"/>
      <c r="BN3" s="3"/>
      <c r="BO3" s="3"/>
      <c r="BP3" s="5"/>
      <c r="BQ3" s="5" t="s">
        <v>111</v>
      </c>
      <c r="BR3" s="3"/>
    </row>
    <row r="4" spans="1:70" s="40" customFormat="1" x14ac:dyDescent="0.15">
      <c r="A4" s="3">
        <v>1607</v>
      </c>
      <c r="B4" s="1">
        <v>41013</v>
      </c>
      <c r="C4" s="2" t="s">
        <v>117</v>
      </c>
      <c r="D4" s="3" t="s">
        <v>118</v>
      </c>
      <c r="E4" s="3"/>
      <c r="F4" s="3" t="s">
        <v>124</v>
      </c>
      <c r="G4" s="4">
        <v>41235</v>
      </c>
      <c r="H4" s="5" t="s">
        <v>98</v>
      </c>
      <c r="I4" s="5" t="s">
        <v>111</v>
      </c>
      <c r="J4" s="5"/>
      <c r="K4" s="3" t="s">
        <v>118</v>
      </c>
      <c r="L4" s="3" t="s">
        <v>135</v>
      </c>
      <c r="M4" s="6">
        <v>171.88</v>
      </c>
      <c r="N4" s="6">
        <v>30.17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125</v>
      </c>
      <c r="AR4" s="5" t="s">
        <v>111</v>
      </c>
      <c r="AS4" s="5"/>
      <c r="AT4" s="5"/>
      <c r="AU4" s="5" t="s">
        <v>122</v>
      </c>
      <c r="AV4" s="5">
        <v>6.49</v>
      </c>
      <c r="AW4" s="5" t="s">
        <v>123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111</v>
      </c>
      <c r="BK4" s="5"/>
      <c r="BL4" s="5" t="s">
        <v>111</v>
      </c>
      <c r="BM4" s="5"/>
      <c r="BN4" s="3"/>
      <c r="BO4" s="3"/>
      <c r="BP4" s="5"/>
      <c r="BQ4" s="5" t="s">
        <v>111</v>
      </c>
      <c r="BR4" s="3"/>
    </row>
  </sheetData>
  <sheetProtection algorithmName="SHA-512" hashValue="zjPW1dThvnl9gzlAhzvCrCb65oOQdvrhOiOpdsatG1GPmU/7kEf+EQIQL79KEI9a0cjlFaVl2Of/T5uU7SvcBA==" saltValue="cg7VvkdBvtF+lfSE7QHZ/A==" spinCount="100000" sheet="1" objects="1" scenarios="1"/>
  <phoneticPr fontId="3" type="noConversion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4"/>
  <sheetViews>
    <sheetView workbookViewId="0">
      <selection activeCell="BI5" sqref="BI5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91</v>
      </c>
      <c r="AZ1" s="29" t="s">
        <v>92</v>
      </c>
      <c r="BA1" s="30" t="s">
        <v>101</v>
      </c>
      <c r="BB1" s="29" t="s">
        <v>139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74</v>
      </c>
      <c r="BJ1" s="10" t="s">
        <v>75</v>
      </c>
      <c r="BK1" s="10" t="s">
        <v>143</v>
      </c>
      <c r="BL1" s="10" t="s">
        <v>138</v>
      </c>
      <c r="BM1" s="10" t="s">
        <v>25</v>
      </c>
      <c r="BN1" s="33" t="s">
        <v>28</v>
      </c>
      <c r="BO1" s="33" t="s">
        <v>29</v>
      </c>
      <c r="BP1" s="34" t="s">
        <v>30</v>
      </c>
      <c r="BQ1" s="34" t="s">
        <v>144</v>
      </c>
      <c r="BR1" s="33" t="s">
        <v>31</v>
      </c>
    </row>
    <row r="2" spans="1:70" s="40" customFormat="1" x14ac:dyDescent="0.15">
      <c r="A2" s="3">
        <v>785</v>
      </c>
      <c r="B2" s="1">
        <v>41013</v>
      </c>
      <c r="C2" s="2" t="s">
        <v>95</v>
      </c>
      <c r="D2" s="3" t="s">
        <v>96</v>
      </c>
      <c r="E2" s="3"/>
      <c r="F2" s="3" t="s">
        <v>97</v>
      </c>
      <c r="G2" s="4">
        <v>40724</v>
      </c>
      <c r="H2" s="5" t="s">
        <v>98</v>
      </c>
      <c r="I2" s="5" t="s">
        <v>111</v>
      </c>
      <c r="J2" s="5"/>
      <c r="K2" s="3" t="s">
        <v>96</v>
      </c>
      <c r="L2" s="3" t="s">
        <v>134</v>
      </c>
      <c r="M2" s="6">
        <v>40.700000000000003</v>
      </c>
      <c r="N2" s="6">
        <v>26.75</v>
      </c>
      <c r="O2" s="3" t="s">
        <v>112</v>
      </c>
      <c r="P2" s="3">
        <v>125000</v>
      </c>
      <c r="Q2" s="3">
        <v>24.14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113</v>
      </c>
      <c r="AR2" s="5" t="s">
        <v>111</v>
      </c>
      <c r="AS2" s="5"/>
      <c r="AT2" s="5"/>
      <c r="AU2" s="5"/>
      <c r="AV2" s="5"/>
      <c r="AW2" s="5" t="s">
        <v>111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111</v>
      </c>
      <c r="BK2" s="5"/>
      <c r="BL2" s="5" t="s">
        <v>111</v>
      </c>
      <c r="BM2" s="5"/>
      <c r="BN2" s="3"/>
      <c r="BO2" s="3"/>
      <c r="BP2" s="5"/>
      <c r="BQ2" s="5" t="s">
        <v>111</v>
      </c>
      <c r="BR2" s="3" t="s">
        <v>116</v>
      </c>
    </row>
    <row r="3" spans="1:70" s="40" customFormat="1" x14ac:dyDescent="0.15">
      <c r="A3" s="3">
        <v>1606</v>
      </c>
      <c r="B3" s="1">
        <v>41013</v>
      </c>
      <c r="C3" s="2" t="s">
        <v>117</v>
      </c>
      <c r="D3" s="3" t="s">
        <v>118</v>
      </c>
      <c r="E3" s="3"/>
      <c r="F3" s="3" t="s">
        <v>119</v>
      </c>
      <c r="G3" s="4">
        <v>40724</v>
      </c>
      <c r="H3" s="5" t="s">
        <v>98</v>
      </c>
      <c r="I3" s="5" t="s">
        <v>111</v>
      </c>
      <c r="J3" s="5"/>
      <c r="K3" s="3" t="s">
        <v>118</v>
      </c>
      <c r="L3" s="3" t="s">
        <v>135</v>
      </c>
      <c r="M3" s="6">
        <v>40.700000000000003</v>
      </c>
      <c r="N3" s="6">
        <v>26.75</v>
      </c>
      <c r="O3" s="3" t="s">
        <v>120</v>
      </c>
      <c r="P3" s="3">
        <v>148500</v>
      </c>
      <c r="Q3" s="3">
        <v>24.14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121</v>
      </c>
      <c r="AR3" s="5" t="s">
        <v>111</v>
      </c>
      <c r="AS3" s="5"/>
      <c r="AT3" s="5"/>
      <c r="AU3" s="5" t="s">
        <v>122</v>
      </c>
      <c r="AV3" s="5">
        <v>6.49</v>
      </c>
      <c r="AW3" s="5" t="s">
        <v>123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111</v>
      </c>
      <c r="BK3" s="5"/>
      <c r="BL3" s="5" t="s">
        <v>111</v>
      </c>
      <c r="BM3" s="5"/>
      <c r="BN3" s="3"/>
      <c r="BO3" s="3"/>
      <c r="BP3" s="5"/>
      <c r="BQ3" s="5" t="s">
        <v>111</v>
      </c>
      <c r="BR3" s="3"/>
    </row>
    <row r="4" spans="1:70" s="40" customFormat="1" x14ac:dyDescent="0.15">
      <c r="A4" s="3">
        <v>1607</v>
      </c>
      <c r="B4" s="1">
        <v>41013</v>
      </c>
      <c r="C4" s="2" t="s">
        <v>117</v>
      </c>
      <c r="D4" s="3" t="s">
        <v>118</v>
      </c>
      <c r="E4" s="3"/>
      <c r="F4" s="3" t="s">
        <v>124</v>
      </c>
      <c r="G4" s="4">
        <v>40724</v>
      </c>
      <c r="H4" s="5" t="s">
        <v>98</v>
      </c>
      <c r="I4" s="5" t="s">
        <v>111</v>
      </c>
      <c r="J4" s="5"/>
      <c r="K4" s="3" t="s">
        <v>118</v>
      </c>
      <c r="L4" s="3" t="s">
        <v>135</v>
      </c>
      <c r="M4" s="6">
        <v>166.87</v>
      </c>
      <c r="N4" s="6">
        <v>29.29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125</v>
      </c>
      <c r="AR4" s="5" t="s">
        <v>111</v>
      </c>
      <c r="AS4" s="5"/>
      <c r="AT4" s="5"/>
      <c r="AU4" s="5" t="s">
        <v>122</v>
      </c>
      <c r="AV4" s="5">
        <v>6.49</v>
      </c>
      <c r="AW4" s="5" t="s">
        <v>123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111</v>
      </c>
      <c r="BK4" s="5"/>
      <c r="BL4" s="5" t="s">
        <v>111</v>
      </c>
      <c r="BM4" s="5"/>
      <c r="BN4" s="3"/>
      <c r="BO4" s="3"/>
      <c r="BP4" s="5"/>
      <c r="BQ4" s="5" t="s">
        <v>111</v>
      </c>
      <c r="BR4" s="3"/>
    </row>
  </sheetData>
  <sheetProtection algorithmName="SHA-512" hashValue="BEllOw4yGiPmboX9z+rAdxYMFIXhC+EPCOvU6bJdk6qcSidtt1u6brKaV1jCpOiI5VMTUvVfS1j/W8RLmchiqA==" saltValue="1lhX5tWROumviiPeOptNbw==" spinCount="100000" sheet="1" objects="1" scenarios="1"/>
  <phoneticPr fontId="3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05D0-9C51-FA4E-B51A-2F04B2CB49F2}">
  <sheetPr codeName="Sheet26">
    <tabColor theme="4" tint="0.79998168889431442"/>
  </sheetPr>
  <dimension ref="A1:AT60"/>
  <sheetViews>
    <sheetView zoomScale="90" zoomScaleNormal="90" workbookViewId="0">
      <selection activeCell="U26" sqref="U2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s="40" customFormat="1" ht="14" x14ac:dyDescent="0.15">
      <c r="A1" s="136" t="s">
        <v>61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</row>
    <row r="2" spans="1:46" s="40" customFormat="1" ht="14" x14ac:dyDescent="0.15">
      <c r="A2" s="291" t="s">
        <v>11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</row>
    <row r="3" spans="1:46" s="40" customFormat="1" ht="15" thickBot="1" x14ac:dyDescent="0.2">
      <c r="A3" s="136"/>
      <c r="B3" s="136"/>
      <c r="C3" s="136"/>
      <c r="D3" s="136"/>
      <c r="E3" s="136"/>
      <c r="F3" s="136"/>
      <c r="G3" s="134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</row>
    <row r="4" spans="1:46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1:46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1:46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</row>
    <row r="7" spans="1:46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</row>
    <row r="8" spans="1:46" ht="18" customHeight="1" x14ac:dyDescent="0.15">
      <c r="A8" s="175" t="str">
        <f>'WA Apr 2022'!K2</f>
        <v>Horizon Power</v>
      </c>
      <c r="B8" s="177" t="str">
        <f>'WA Apr 2022'!L2</f>
        <v xml:space="preserve">Regulated </v>
      </c>
      <c r="C8" s="162">
        <f>IF('WA Apr 2022'!BP2=0,91*'WA Apr 2022'!M2/100,(91*'WA Apr 2022'!M2/100)+'WA Apr 2022'!BP2/4)</f>
        <v>155.27909090909091</v>
      </c>
      <c r="D8" s="162">
        <f>IF('WA Apr 2022'!O2="",$C$5*'WA Apr 2022'!N2/100,IF($C$5&gt;='WA Apr 2022'!P2,('WA Apr 2022'!P2*'WA Apr 2022'!N2/100),($C$5*'WA Apr 2022'!N2/100)))</f>
        <v>1327.6772727272726</v>
      </c>
      <c r="E8" s="162">
        <f>IF(AND('WA Apr 2022'!P2&gt;0,'WA Apr 2022'!R2&gt;0),IF($C$5&lt;'WA Apr 2022'!P2,0,IF($C$5&lt;=('WA Apr 2022'!R2+'WA Apr 2022'!P2),(($C$5-'WA Apr 2022'!P2)*'WA Apr 2022'!Q2/100),(('WA Apr 2022'!R2)*'WA Apr 2022'!Q2/100))),0)</f>
        <v>0</v>
      </c>
      <c r="F8" s="162">
        <f>IF(AND('WA Apr 2022'!Q2&gt;0,'WA Apr 2022'!S2&gt;0),IF($C$5&lt;('WA Apr 2022'!R2+'WA Apr 2022'!P2),0,IF($C$5&lt;=('WA Apr 2022'!T2+'WA Apr 2022'!R2+'WA Apr 2022'!P2),(($C$5-('WA Apr 2022'!R2+'WA Apr 2022'!P2))*'WA Apr 2022'!S2/100),('WA Apr 2022'!T2*'WA Apr 2022'!S2/100))),0)</f>
        <v>0</v>
      </c>
      <c r="G8" s="163">
        <v>0</v>
      </c>
      <c r="H8" s="162">
        <f>IF(AND('WA Apr 2022'!R2&gt;0,'WA Apr 2022'!T2&gt;0),IF(($C$5&lt;'WA Apr 2022'!T2),(0),($C$5-'WA Apr 2022'!T2)*'WA Apr 2022'!U2/100),IF(AND('WA Apr 2022'!R2&gt;0,'WA Apr 2022'!T2=""),IF(($C$5&lt;'WA Apr 2022'!R2+'WA Apr 2022'!P2),(0),(($C$5-('WA Apr 2022'!R2+'WA Apr 2022'!P2))*'WA Apr 2022'!S2/100)),IF(AND('WA Apr 2022'!P2&gt;0,'WA Apr 2022'!R2=""&gt;0),IF(($C$5&lt;'WA Apr 2022'!P2),(0),($C$5-'WA Apr 2022'!P2)*'WA Apr 2022'!Q2/100),0)))</f>
        <v>0</v>
      </c>
      <c r="I8" s="164">
        <f>SUM(C8:H8)</f>
        <v>1482.9563636363634</v>
      </c>
      <c r="J8" s="164">
        <f>(I8-C8)*4</f>
        <v>5310.7090909090903</v>
      </c>
      <c r="K8" s="164">
        <f>I8*4</f>
        <v>5931.8254545454538</v>
      </c>
      <c r="L8" s="165">
        <f>K8*1.1</f>
        <v>6525.0079999999998</v>
      </c>
      <c r="M8" s="161">
        <v>0</v>
      </c>
      <c r="N8" s="161">
        <f>'WA Apr 2022'!BC2</f>
        <v>0</v>
      </c>
      <c r="O8" s="161">
        <f>'WA Apr 2022'!BD2</f>
        <v>0</v>
      </c>
      <c r="P8" s="161">
        <f>'WA Apr 2022'!BE2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5931.8254545454538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5931.8254545454538</v>
      </c>
      <c r="U8" s="165">
        <f>S8*1.1</f>
        <v>6525.0079999999998</v>
      </c>
      <c r="V8" s="165">
        <f>T8*1.1</f>
        <v>6525.0079999999998</v>
      </c>
      <c r="W8" s="166">
        <f>'WA Apr 2022'!BL2</f>
        <v>0</v>
      </c>
      <c r="X8" s="228">
        <f>'WA Apr 2022'!BM2</f>
        <v>0</v>
      </c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</row>
    <row r="9" spans="1:46" ht="18" customHeight="1" thickBot="1" x14ac:dyDescent="0.2">
      <c r="A9" s="176" t="str">
        <f>'WA Apr 2022'!K3</f>
        <v>Synergy</v>
      </c>
      <c r="B9" s="178" t="str">
        <f>'WA Apr 2022'!L3</f>
        <v>Regulated</v>
      </c>
      <c r="C9" s="169">
        <f>IF('WA Apr 2022'!BP3=0,91*'WA Apr 2022'!M3/100,(91*'WA Apr 2022'!M3/100)+'WA Apr 2022'!BP3/4)</f>
        <v>155.27760181818184</v>
      </c>
      <c r="D9" s="169">
        <f>IF('WA Apr 2022'!O3="",$C$5*'WA Apr 2022'!N3/100,IF($C$5&gt;='WA Apr 2022'!P3,('WA Apr 2022'!P3*'WA Apr 2022'!N3/100),($C$5*'WA Apr 2022'!N3/100)))</f>
        <v>1327.6772727272726</v>
      </c>
      <c r="E9" s="169">
        <f>IF(AND('WA Apr 2022'!P3&gt;0,'WA Apr 2022'!R3&gt;0),IF($C$5&lt;'WA Apr 2022'!P3,0,IF($C$5&lt;=('WA Apr 2022'!R3+'WA Apr 2022'!P3),(($C$5-'WA Apr 2022'!P3)*'WA Apr 2022'!Q3/100),(('WA Apr 2022'!R3)*'WA Apr 2022'!Q3/100))),0)</f>
        <v>0</v>
      </c>
      <c r="F9" s="169">
        <f>IF(AND('WA Apr 2022'!Q3&gt;0,'WA Apr 2022'!S3&gt;0),IF($C$5&lt;('WA Apr 2022'!R3+'WA Apr 2022'!P3),0,IF($C$5&lt;=('WA Apr 2022'!T3+'WA Apr 2022'!R3+'WA Apr 2022'!P3),(($C$5-('WA Apr 2022'!R3+'WA Apr 2022'!P3))*'WA Apr 2022'!S3/100),('WA Apr 2022'!T3*'WA Apr 2022'!S3/100))),0)</f>
        <v>0</v>
      </c>
      <c r="G9" s="170">
        <v>0</v>
      </c>
      <c r="H9" s="169">
        <f>IF(AND('WA Apr 2022'!R3&gt;0,'WA Apr 2022'!T3&gt;0),IF(($C$5&lt;'WA Apr 2022'!T3),(0),($C$5-'WA Apr 2022'!T3)*'WA Apr 2022'!U3/100),IF(AND('WA Apr 2022'!R3&gt;0,'WA Apr 2022'!T3=""),IF(($C$5&lt;'WA Apr 2022'!R3+'WA Apr 2022'!P3),(0),(($C$5-('WA Apr 2022'!R3+'WA Apr 2022'!P3))*'WA Apr 2022'!S3/100)),IF(AND('WA Apr 2022'!P3&gt;0,'WA Apr 2022'!R3=""&gt;0),IF(($C$5&lt;'WA Apr 2022'!P3),(0),($C$5-'WA Apr 2022'!P3)*'WA Apr 2022'!Q3/100),0)))</f>
        <v>0</v>
      </c>
      <c r="I9" s="171">
        <f t="shared" ref="I9" si="0">SUM(C9:H9)</f>
        <v>1482.9548745454545</v>
      </c>
      <c r="J9" s="171">
        <f>(I9-C9)*4</f>
        <v>5310.7090909090903</v>
      </c>
      <c r="K9" s="171">
        <f t="shared" ref="K9" si="1">I9*4</f>
        <v>5931.8194981818178</v>
      </c>
      <c r="L9" s="172">
        <f>K9*1.1</f>
        <v>6525.001448</v>
      </c>
      <c r="M9" s="168">
        <v>0</v>
      </c>
      <c r="N9" s="168">
        <f>'WA Apr 2022'!BC3</f>
        <v>0</v>
      </c>
      <c r="O9" s="168">
        <f>'WA Apr 2022'!BD3</f>
        <v>0</v>
      </c>
      <c r="P9" s="168">
        <f>'WA Apr 2022'!BE3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5931.8194981818178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5931.8194981818178</v>
      </c>
      <c r="U9" s="172">
        <f>S9*1.1</f>
        <v>6525.001448</v>
      </c>
      <c r="V9" s="172">
        <f>T9*1.1</f>
        <v>6525.001448</v>
      </c>
      <c r="W9" s="173">
        <f>'WA Apr 2022'!BL3</f>
        <v>0</v>
      </c>
      <c r="X9" s="229">
        <f>'WA Apr 2022'!BM3</f>
        <v>0</v>
      </c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</row>
    <row r="10" spans="1:46" s="40" customFormat="1" ht="14" x14ac:dyDescent="0.15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7"/>
      <c r="U10" s="137"/>
      <c r="V10" s="137"/>
      <c r="W10" s="137"/>
      <c r="X10" s="289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</row>
    <row r="11" spans="1:46" s="40" customFormat="1" ht="15" thickBot="1" x14ac:dyDescent="0.2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290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</row>
    <row r="12" spans="1:46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</row>
    <row r="13" spans="1:46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</row>
    <row r="14" spans="1:46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</row>
    <row r="15" spans="1:46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</row>
    <row r="16" spans="1:46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</row>
    <row r="17" spans="1:46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</row>
    <row r="18" spans="1:46" ht="18" customHeight="1" thickBot="1" x14ac:dyDescent="0.2">
      <c r="A18" s="117" t="str">
        <f>'WA Apr 2022'!K4</f>
        <v>Synergy</v>
      </c>
      <c r="B18" s="224" t="str">
        <f>'WA Apr 2022'!L4</f>
        <v>Regulated</v>
      </c>
      <c r="C18" s="122">
        <f>IF('WA Apr 2022'!BP4=0,91*'WA Apr 2022'!M4/100,(91*'WA Apr 2022'!M4/100)+'WA Apr 2022'!BP4/4)</f>
        <v>290.35618181818177</v>
      </c>
      <c r="D18" s="122">
        <f>IF('WA Apr 2022'!O4="",$C$13*$C$14*'WA Apr 2022'!N4/100,IF($C$13*$C$14&gt;='WA Apr 2022'!P4,('WA Apr 2022'!P4*'WA Apr 2022'!N4/100),($C$13*$C$14*'WA Apr 2022'!N4/100)))</f>
        <v>1211.1940909090908</v>
      </c>
      <c r="E18" s="122">
        <f>IF(AND('WA Apr 2022'!P4&gt;0,'WA Apr 2022'!R4&gt;0),IF($C$13*$C$14&lt;'WA Apr 2022'!P4,0,IF($C$13*$C$14&lt;=('WA Apr 2022'!R4+'WA Apr 2022'!P4),(($C$13*$C$14-'WA Apr 2022'!P4)*'WA Apr 2022'!Q4/100),(('WA Apr 2022'!R4)*'WA Apr 2022'!Q4/100))),0)</f>
        <v>0</v>
      </c>
      <c r="F18" s="122">
        <f>IF(AND('WA Apr 2022'!Q2&gt;0,'WA Apr 2022'!S2&gt;0),IF($C$13*$C$14&lt;('WA Apr 2022'!R2+'WA Apr 2022'!P2),0,IF($C$13*$C$14&lt;=('WA Apr 2022'!T2+'WA Apr 2022'!R2+'WA Apr 2022'!P2),(($C$13*$C$14-('WA Apr 2022'!R2+'WA Apr 2022'!P2))*'WA Apr 2022'!S2/100),('WA Apr 2022'!T2*'WA Apr 2022'!S2/100))),0)</f>
        <v>0</v>
      </c>
      <c r="G18" s="225">
        <f>IF(AND('WA Apr 2022'!R3&gt;0,'WA Apr 2022'!T3&gt;0),IF(($C$13*$C$14&lt;'WA Apr 2022'!T3),(0),($C$13*$C$14-'WA Apr 2022'!T3)*'WA Apr 2022'!U3/100),IF(AND('WA Apr 2022'!R3&gt;0,'WA Apr 2022'!T3=""),IF(($C$13*$C$14&lt;'WA Apr 2022'!R3+'WA Apr 2022'!P3),(0),(($C$13*$C$14-('WA Apr 2022'!R3+'WA Apr 2022'!P3))*'WA Apr 2022'!S3/100)),IF(AND('WA Apr 2022'!P3&gt;0,'WA Apr 2022'!R3=""&gt;0),IF(($C$13*$C$14&lt;'WA Apr 2022'!P3),(0),($C$13*$C$14-'WA Apr 2022'!P3)*'WA Apr 2022'!Q3/100),0)))</f>
        <v>0</v>
      </c>
      <c r="H18" s="122">
        <f>(C13*C15)*'WA Apr 2022'!W4/100</f>
        <v>155.72454545454545</v>
      </c>
      <c r="I18" s="123">
        <f>SUM(C18:H18)</f>
        <v>1657.2748181818181</v>
      </c>
      <c r="J18" s="171">
        <f>(I18-C18)*4</f>
        <v>5467.6745454545453</v>
      </c>
      <c r="K18" s="171">
        <f t="shared" ref="K18" si="2">I18*4</f>
        <v>6629.0992727272724</v>
      </c>
      <c r="L18" s="172">
        <f>K18*1.1</f>
        <v>7292.0092000000004</v>
      </c>
      <c r="M18" s="125">
        <v>0</v>
      </c>
      <c r="N18" s="125">
        <f>'WA Apr 2022'!BC4</f>
        <v>0</v>
      </c>
      <c r="O18" s="125">
        <f>'WA Apr 2022'!BD4</f>
        <v>0</v>
      </c>
      <c r="P18" s="125">
        <f>'WA Apr 2022'!BE4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6629.0992727272724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6629.0992727272724</v>
      </c>
      <c r="U18" s="172">
        <f>S18*1.1</f>
        <v>7292.0092000000004</v>
      </c>
      <c r="V18" s="172">
        <f>T18*1.1</f>
        <v>7292.0092000000004</v>
      </c>
      <c r="W18" s="226">
        <f>'WA Apr 2022'!BL4</f>
        <v>0</v>
      </c>
      <c r="X18" s="234">
        <f>'WA Apr 2022'!BM4</f>
        <v>0</v>
      </c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</row>
    <row r="19" spans="1:46" s="40" customFormat="1" ht="14" x14ac:dyDescent="0.15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</row>
    <row r="20" spans="1:46" s="40" customFormat="1" ht="14" x14ac:dyDescent="0.15">
      <c r="A20" s="136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</row>
    <row r="21" spans="1:46" s="40" customFormat="1" ht="14" x14ac:dyDescent="0.15">
      <c r="A21" s="136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</row>
    <row r="22" spans="1:46" s="40" customFormat="1" ht="14" x14ac:dyDescent="0.15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</row>
    <row r="23" spans="1:46" s="40" customFormat="1" ht="14" x14ac:dyDescent="0.15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</row>
    <row r="24" spans="1:46" s="40" customFormat="1" ht="14" x14ac:dyDescent="0.1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</row>
    <row r="25" spans="1:46" s="40" customFormat="1" ht="14" x14ac:dyDescent="0.15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</row>
    <row r="26" spans="1:46" s="40" customFormat="1" ht="14" x14ac:dyDescent="0.15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</row>
    <row r="27" spans="1:46" s="40" customFormat="1" ht="14" x14ac:dyDescent="0.15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</row>
    <row r="28" spans="1:46" s="40" customFormat="1" ht="14" x14ac:dyDescent="0.15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</row>
    <row r="29" spans="1:46" s="40" customFormat="1" ht="14" x14ac:dyDescent="0.15">
      <c r="A29" s="136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</row>
    <row r="30" spans="1:46" s="40" customFormat="1" ht="14" x14ac:dyDescent="0.15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</row>
    <row r="31" spans="1:46" s="40" customFormat="1" ht="14" x14ac:dyDescent="0.15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</row>
    <row r="32" spans="1:46" s="40" customFormat="1" ht="14" x14ac:dyDescent="0.1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</row>
    <row r="33" spans="1:46" s="40" customFormat="1" ht="14" x14ac:dyDescent="0.15">
      <c r="A33" s="136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</row>
    <row r="34" spans="1:46" s="40" customFormat="1" ht="14" x14ac:dyDescent="0.15">
      <c r="A34" s="136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1:46" s="40" customFormat="1" ht="14" x14ac:dyDescent="0.15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</row>
    <row r="36" spans="1:46" s="40" customFormat="1" ht="14" x14ac:dyDescent="0.15">
      <c r="A36" s="136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</row>
    <row r="37" spans="1:46" s="40" customFormat="1" ht="14" x14ac:dyDescent="0.15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</row>
    <row r="38" spans="1:46" s="40" customFormat="1" ht="14" x14ac:dyDescent="0.15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</row>
    <row r="39" spans="1:46" s="40" customFormat="1" ht="14" x14ac:dyDescent="0.15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</row>
    <row r="40" spans="1:46" s="40" customFormat="1" ht="14" x14ac:dyDescent="0.15">
      <c r="A40" s="136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</row>
    <row r="41" spans="1:46" s="40" customFormat="1" ht="14" x14ac:dyDescent="0.15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</row>
    <row r="42" spans="1:46" s="40" customFormat="1" ht="14" x14ac:dyDescent="0.15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</row>
    <row r="43" spans="1:46" s="40" customFormat="1" ht="14" x14ac:dyDescent="0.15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</row>
    <row r="44" spans="1:46" s="40" customFormat="1" ht="14" x14ac:dyDescent="0.15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</row>
    <row r="45" spans="1:46" s="40" customFormat="1" ht="14" x14ac:dyDescent="0.15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</row>
    <row r="46" spans="1:46" s="40" customFormat="1" ht="14" x14ac:dyDescent="0.15">
      <c r="A46" s="136"/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</row>
    <row r="47" spans="1:46" s="40" customFormat="1" ht="14" x14ac:dyDescent="0.15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</row>
    <row r="48" spans="1:46" s="40" customFormat="1" ht="14" x14ac:dyDescent="0.15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</row>
    <row r="49" spans="1:46" s="40" customFormat="1" ht="14" x14ac:dyDescent="0.15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</row>
    <row r="50" spans="1:46" s="40" customFormat="1" ht="14" x14ac:dyDescent="0.15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</row>
    <row r="51" spans="1:46" s="40" customFormat="1" ht="14" x14ac:dyDescent="0.15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</row>
    <row r="52" spans="1:46" s="40" customFormat="1" ht="14" x14ac:dyDescent="0.15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</row>
    <row r="53" spans="1:46" s="40" customFormat="1" ht="14" x14ac:dyDescent="0.15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</row>
    <row r="54" spans="1:46" s="40" customFormat="1" ht="14" x14ac:dyDescent="0.15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</row>
    <row r="55" spans="1:46" s="40" customFormat="1" ht="14" x14ac:dyDescent="0.15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</row>
    <row r="56" spans="1:46" s="40" customFormat="1" ht="14" x14ac:dyDescent="0.15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</row>
    <row r="57" spans="1:46" s="40" customFormat="1" ht="14" x14ac:dyDescent="0.15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</row>
    <row r="58" spans="1:46" s="40" customFormat="1" ht="14" x14ac:dyDescent="0.15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</row>
    <row r="59" spans="1:46" s="40" customFormat="1" ht="14" x14ac:dyDescent="0.15">
      <c r="A59" s="28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</row>
    <row r="60" spans="1:46" s="40" customFormat="1" ht="14" x14ac:dyDescent="0.15">
      <c r="A60" s="287"/>
      <c r="B60" s="287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</row>
  </sheetData>
  <sheetProtection algorithmName="SHA-512" hashValue="12yohv/xUyQa9yKnLdyCnuv8VXVacgemZ/AXj/PS+pOeWTDa0lbVfWfk1wnni8tZNDCGcy4DpToiqleXFE3kEg==" saltValue="6sc1A9n4yUNDFPQCxAxXd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03910-2498-FF4B-B634-42AB34CD35D0}">
  <sheetPr codeName="Sheet23">
    <tabColor theme="9" tint="0.79998168889431442"/>
  </sheetPr>
  <dimension ref="A1:AT60"/>
  <sheetViews>
    <sheetView zoomScale="90" zoomScaleNormal="90" workbookViewId="0">
      <selection activeCell="F37" sqref="F37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67" t="s">
        <v>61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</row>
    <row r="2" spans="1:46" ht="14" x14ac:dyDescent="0.15">
      <c r="A2" s="268" t="s">
        <v>11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</row>
    <row r="3" spans="1:46" ht="15" thickBot="1" x14ac:dyDescent="0.2">
      <c r="A3" s="267"/>
      <c r="B3" s="267"/>
      <c r="C3" s="267"/>
      <c r="D3" s="267"/>
      <c r="E3" s="267"/>
      <c r="F3" s="267"/>
      <c r="G3" s="269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</row>
    <row r="4" spans="1:46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</row>
    <row r="5" spans="1:46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</row>
    <row r="6" spans="1:46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267"/>
      <c r="AS6" s="267"/>
      <c r="AT6" s="267"/>
    </row>
    <row r="7" spans="1:46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70"/>
      <c r="Z7" s="270"/>
      <c r="AA7" s="270"/>
      <c r="AB7" s="270"/>
      <c r="AC7" s="270"/>
      <c r="AD7" s="270"/>
      <c r="AE7" s="270"/>
      <c r="AF7" s="270"/>
      <c r="AG7" s="270"/>
      <c r="AH7" s="270"/>
      <c r="AI7" s="270"/>
      <c r="AJ7" s="270"/>
      <c r="AK7" s="270"/>
      <c r="AL7" s="270"/>
      <c r="AM7" s="270"/>
      <c r="AN7" s="270"/>
      <c r="AO7" s="270"/>
      <c r="AP7" s="270"/>
      <c r="AQ7" s="270"/>
      <c r="AR7" s="270"/>
      <c r="AS7" s="270"/>
      <c r="AT7" s="270"/>
    </row>
    <row r="8" spans="1:46" ht="18" customHeight="1" x14ac:dyDescent="0.15">
      <c r="A8" s="175" t="str">
        <f>'WA Oct 2021'!K2</f>
        <v>Horizon Power</v>
      </c>
      <c r="B8" s="177" t="str">
        <f>'WA Oct 2021'!L2</f>
        <v xml:space="preserve">Regulated </v>
      </c>
      <c r="C8" s="162">
        <f>IF('WA Oct 2021'!BP2=0,91*'WA Oct 2021'!M2/100,(91*'WA Oct 2021'!M2/100)+'WA Oct 2021'!BP2/4)</f>
        <v>155.27330000000001</v>
      </c>
      <c r="D8" s="162">
        <f>IF('WA Oct 2021'!O2="",$C$5*'WA Oct 2021'!N2/100,IF($C$5&gt;='WA Oct 2021'!P2,('WA Oct 2021'!P2*'WA Oct 2021'!N2/100),($C$5*'WA Oct 2021'!N2/100)))</f>
        <v>1327.5</v>
      </c>
      <c r="E8" s="162">
        <f>IF(AND('WA Oct 2021'!P2&gt;0,'WA Oct 2021'!R2&gt;0),IF($C$5&lt;'WA Oct 2021'!P2,0,IF($C$5&lt;=('WA Oct 2021'!R2+'WA Oct 2021'!P2),(($C$5-'WA Oct 2021'!P2)*'WA Oct 2021'!Q2/100),(('WA Oct 2021'!R2)*'WA Oct 2021'!Q2/100))),0)</f>
        <v>0</v>
      </c>
      <c r="F8" s="162">
        <f>IF(AND('WA Oct 2021'!Q2&gt;0,'WA Oct 2021'!S2&gt;0),IF($C$5&lt;('WA Oct 2021'!R2+'WA Oct 2021'!P2),0,IF($C$5&lt;=('WA Oct 2021'!T2+'WA Oct 2021'!R2+'WA Oct 2021'!P2),(($C$5-('WA Oct 2021'!R2+'WA Oct 2021'!P2))*'WA Oct 2021'!S2/100),('WA Oct 2021'!T2*'WA Oct 2021'!S2/100))),0)</f>
        <v>0</v>
      </c>
      <c r="G8" s="163">
        <v>0</v>
      </c>
      <c r="H8" s="162">
        <f>IF(AND('WA Oct 2021'!R2&gt;0,'WA Oct 2021'!T2&gt;0),IF(($C$5&lt;'WA Oct 2021'!T2),(0),($C$5-'WA Oct 2021'!T2)*'WA Oct 2021'!U2/100),IF(AND('WA Oct 2021'!R2&gt;0,'WA Oct 2021'!T2=""),IF(($C$5&lt;'WA Oct 2021'!R2+'WA Oct 2021'!P2),(0),(($C$5-('WA Oct 2021'!R2+'WA Oct 2021'!P2))*'WA Oct 2021'!S2/100)),IF(AND('WA Oct 2021'!P2&gt;0,'WA Oct 2021'!R2=""&gt;0),IF(($C$5&lt;'WA Oct 2021'!P2),(0),($C$5-'WA Oct 2021'!P2)*'WA Oct 2021'!Q2/100),0)))</f>
        <v>0</v>
      </c>
      <c r="I8" s="164">
        <f>SUM(C8:H8)</f>
        <v>1482.7733000000001</v>
      </c>
      <c r="J8" s="164">
        <f>(I8-C8)*4</f>
        <v>5310</v>
      </c>
      <c r="K8" s="164">
        <f>I8*4</f>
        <v>5931.0932000000003</v>
      </c>
      <c r="L8" s="165">
        <f>K8*1.1</f>
        <v>6524.2025200000007</v>
      </c>
      <c r="M8" s="161">
        <v>0</v>
      </c>
      <c r="N8" s="161">
        <f>'WA Oct 2021'!BC2</f>
        <v>0</v>
      </c>
      <c r="O8" s="161">
        <f>'WA Oct 2021'!BD2</f>
        <v>0</v>
      </c>
      <c r="P8" s="161">
        <f>'WA Oct 2021'!BE2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5931.0932000000003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5931.0932000000003</v>
      </c>
      <c r="U8" s="165">
        <f>S8*1.1</f>
        <v>6524.2025200000007</v>
      </c>
      <c r="V8" s="165">
        <f>T8*1.1</f>
        <v>6524.2025200000007</v>
      </c>
      <c r="W8" s="166">
        <f>'WA Oct 2021'!BL2</f>
        <v>0</v>
      </c>
      <c r="X8" s="228" t="str">
        <f>'WA Oct 2021'!BM2</f>
        <v>n</v>
      </c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</row>
    <row r="9" spans="1:46" ht="18" customHeight="1" thickBot="1" x14ac:dyDescent="0.2">
      <c r="A9" s="176" t="str">
        <f>'WA Oct 2021'!K3</f>
        <v>Synergy</v>
      </c>
      <c r="B9" s="178" t="str">
        <f>'WA Oct 2021'!L3</f>
        <v>Regulated</v>
      </c>
      <c r="C9" s="169">
        <f>IF('WA Oct 2021'!BP3=0,91*'WA Oct 2021'!M3/100,(91*'WA Oct 2021'!M3/100)+'WA Oct 2021'!BP3/4)</f>
        <v>155.27330000000001</v>
      </c>
      <c r="D9" s="169">
        <f>IF('WA Oct 2021'!O3="",$C$5*'WA Oct 2021'!N3/100,IF($C$5&gt;='WA Oct 2021'!P3,('WA Oct 2021'!P3*'WA Oct 2021'!N3/100),($C$5*'WA Oct 2021'!N3/100)))</f>
        <v>1327.5</v>
      </c>
      <c r="E9" s="169">
        <f>IF(AND('WA Oct 2021'!P3&gt;0,'WA Oct 2021'!R3&gt;0),IF($C$5&lt;'WA Oct 2021'!P3,0,IF($C$5&lt;=('WA Oct 2021'!R3+'WA Oct 2021'!P3),(($C$5-'WA Oct 2021'!P3)*'WA Oct 2021'!Q3/100),(('WA Oct 2021'!R3)*'WA Oct 2021'!Q3/100))),0)</f>
        <v>0</v>
      </c>
      <c r="F9" s="169">
        <f>IF(AND('WA Oct 2021'!Q3&gt;0,'WA Oct 2021'!S3&gt;0),IF($C$5&lt;('WA Oct 2021'!R3+'WA Oct 2021'!P3),0,IF($C$5&lt;=('WA Oct 2021'!T3+'WA Oct 2021'!R3+'WA Oct 2021'!P3),(($C$5-('WA Oct 2021'!R3+'WA Oct 2021'!P3))*'WA Oct 2021'!S3/100),('WA Oct 2021'!T3*'WA Oct 2021'!S3/100))),0)</f>
        <v>0</v>
      </c>
      <c r="G9" s="170">
        <v>0</v>
      </c>
      <c r="H9" s="169">
        <f>IF(AND('WA Oct 2021'!R3&gt;0,'WA Oct 2021'!T3&gt;0),IF(($C$5&lt;'WA Oct 2021'!T3),(0),($C$5-'WA Oct 2021'!T3)*'WA Oct 2021'!U3/100),IF(AND('WA Oct 2021'!R3&gt;0,'WA Oct 2021'!T3=""),IF(($C$5&lt;'WA Oct 2021'!R3+'WA Oct 2021'!P3),(0),(($C$5-('WA Oct 2021'!R3+'WA Oct 2021'!P3))*'WA Oct 2021'!S3/100)),IF(AND('WA Oct 2021'!P3&gt;0,'WA Oct 2021'!R3=""&gt;0),IF(($C$5&lt;'WA Oct 2021'!P3),(0),($C$5-'WA Oct 2021'!P3)*'WA Oct 2021'!Q3/100),0)))</f>
        <v>0</v>
      </c>
      <c r="I9" s="171">
        <f t="shared" ref="I9" si="0">SUM(C9:H9)</f>
        <v>1482.7733000000001</v>
      </c>
      <c r="J9" s="171">
        <f>(I9-C9)*4</f>
        <v>5310</v>
      </c>
      <c r="K9" s="171">
        <f t="shared" ref="K9" si="1">I9*4</f>
        <v>5931.0932000000003</v>
      </c>
      <c r="L9" s="172">
        <f>K9*1.1</f>
        <v>6524.2025200000007</v>
      </c>
      <c r="M9" s="168">
        <v>0</v>
      </c>
      <c r="N9" s="168">
        <f>'WA Oct 2021'!BC3</f>
        <v>0</v>
      </c>
      <c r="O9" s="168">
        <f>'WA Oct 2021'!BD3</f>
        <v>0</v>
      </c>
      <c r="P9" s="168">
        <f>'WA Oct 2021'!BE3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5931.0932000000003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5931.0932000000003</v>
      </c>
      <c r="U9" s="172">
        <f>S9*1.1</f>
        <v>6524.2025200000007</v>
      </c>
      <c r="V9" s="172">
        <f>T9*1.1</f>
        <v>6524.2025200000007</v>
      </c>
      <c r="W9" s="173">
        <f>'WA Oct 2021'!BL3</f>
        <v>0</v>
      </c>
      <c r="X9" s="229" t="str">
        <f>'WA Oct 2021'!BM3</f>
        <v>n</v>
      </c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</row>
    <row r="10" spans="1:46" ht="14" x14ac:dyDescent="0.15">
      <c r="A10" s="267"/>
      <c r="B10" s="267"/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70"/>
      <c r="U10" s="270"/>
      <c r="V10" s="270"/>
      <c r="W10" s="270"/>
      <c r="X10" s="271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</row>
    <row r="11" spans="1:46" ht="15" thickBot="1" x14ac:dyDescent="0.2">
      <c r="A11" s="267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72"/>
      <c r="Y11" s="267"/>
      <c r="Z11" s="270"/>
      <c r="AA11" s="270"/>
      <c r="AB11" s="270"/>
      <c r="AC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  <c r="AT11" s="270"/>
    </row>
    <row r="12" spans="1:46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Y12" s="267"/>
      <c r="Z12" s="27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  <c r="AT12" s="270"/>
    </row>
    <row r="13" spans="1:46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Y13" s="267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</row>
    <row r="14" spans="1:46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Y14" s="267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</row>
    <row r="15" spans="1:46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Y15" s="267"/>
      <c r="Z15" s="270"/>
      <c r="AA15" s="270"/>
      <c r="AB15" s="270"/>
      <c r="AC15" s="270"/>
      <c r="AD15" s="270"/>
      <c r="AE15" s="270"/>
      <c r="AF15" s="270"/>
      <c r="AG15" s="270"/>
      <c r="AH15" s="270"/>
      <c r="AI15" s="270"/>
      <c r="AJ15" s="270"/>
      <c r="AK15" s="270"/>
      <c r="AL15" s="270"/>
      <c r="AM15" s="270"/>
      <c r="AN15" s="270"/>
      <c r="AO15" s="270"/>
      <c r="AP15" s="270"/>
      <c r="AQ15" s="270"/>
      <c r="AR15" s="270"/>
      <c r="AS15" s="270"/>
      <c r="AT15" s="270"/>
    </row>
    <row r="16" spans="1:46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Y16" s="267"/>
      <c r="Z16" s="270"/>
      <c r="AA16" s="270"/>
      <c r="AB16" s="270"/>
      <c r="AC16" s="270"/>
      <c r="AD16" s="270"/>
      <c r="AE16" s="270"/>
      <c r="AF16" s="270"/>
      <c r="AG16" s="270"/>
      <c r="AH16" s="270"/>
      <c r="AI16" s="270"/>
      <c r="AJ16" s="270"/>
      <c r="AK16" s="270"/>
      <c r="AL16" s="270"/>
      <c r="AM16" s="270"/>
      <c r="AN16" s="270"/>
      <c r="AO16" s="270"/>
      <c r="AP16" s="270"/>
      <c r="AQ16" s="270"/>
      <c r="AR16" s="270"/>
      <c r="AS16" s="270"/>
      <c r="AT16" s="270"/>
    </row>
    <row r="17" spans="1:46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70"/>
      <c r="Z17" s="270"/>
      <c r="AA17" s="270"/>
      <c r="AB17" s="270"/>
      <c r="AC17" s="270"/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</row>
    <row r="18" spans="1:46" ht="18" customHeight="1" thickBot="1" x14ac:dyDescent="0.2">
      <c r="A18" s="117" t="str">
        <f>'WA Oct 2021'!K4</f>
        <v>Synergy</v>
      </c>
      <c r="B18" s="224" t="str">
        <f>'WA Oct 2021'!L4</f>
        <v>Regulated</v>
      </c>
      <c r="C18" s="122">
        <f>IF('WA Oct 2021'!BP4=0,91*'WA Oct 2021'!M4/100,(91*'WA Oct 2021'!M4/100)+'WA Oct 2021'!BP4/4)</f>
        <v>290.3537</v>
      </c>
      <c r="D18" s="122">
        <f>IF('WA Oct 2021'!O4="",$C$13*$C$14*'WA Oct 2021'!N4/100,IF($C$13*$C$14&gt;='WA Oct 2021'!P4,('WA Oct 2021'!P4*'WA Oct 2021'!N4/100),($C$13*$C$14*'WA Oct 2021'!N4/100)))</f>
        <v>1211.3499999999999</v>
      </c>
      <c r="E18" s="122">
        <f>IF(AND('WA Oct 2021'!P4&gt;0,'WA Oct 2021'!R4&gt;0),IF($C$13*$C$14&lt;'WA Oct 2021'!P4,0,IF($C$13*$C$14&lt;=('WA Oct 2021'!R4+'WA Oct 2021'!P4),(($C$13*$C$14-'WA Oct 2021'!P4)*'WA Oct 2021'!Q4/100),(('WA Oct 2021'!R4)*'WA Oct 2021'!Q4/100))),0)</f>
        <v>0</v>
      </c>
      <c r="F18" s="122">
        <f>IF(AND('WA Oct 2021'!Q2&gt;0,'WA Oct 2021'!S2&gt;0),IF($C$13*$C$14&lt;('WA Oct 2021'!R2+'WA Oct 2021'!P2),0,IF($C$13*$C$14&lt;=('WA Oct 2021'!T2+'WA Oct 2021'!R2+'WA Oct 2021'!P2),(($C$13*$C$14-('WA Oct 2021'!R2+'WA Oct 2021'!P2))*'WA Oct 2021'!S2/100),('WA Oct 2021'!T2*'WA Oct 2021'!S2/100))),0)</f>
        <v>0</v>
      </c>
      <c r="G18" s="225">
        <f>IF(AND('WA Oct 2021'!R3&gt;0,'WA Oct 2021'!T3&gt;0),IF(($C$13*$C$14&lt;'WA Oct 2021'!T3),(0),($C$13*$C$14-'WA Oct 2021'!T3)*'WA Oct 2021'!U3/100),IF(AND('WA Oct 2021'!R3&gt;0,'WA Oct 2021'!T3=""),IF(($C$13*$C$14&lt;'WA Oct 2021'!R3+'WA Oct 2021'!P3),(0),(($C$13*$C$14-('WA Oct 2021'!R3+'WA Oct 2021'!P3))*'WA Oct 2021'!S3/100)),IF(AND('WA Oct 2021'!P3&gt;0,'WA Oct 2021'!R3=""&gt;0),IF(($C$13*$C$14&lt;'WA Oct 2021'!P3),(0),($C$13*$C$14-'WA Oct 2021'!P3)*'WA Oct 2021'!Q3/100),0)))</f>
        <v>0</v>
      </c>
      <c r="H18" s="122">
        <f>(C13*C15)*'WA Oct 2021'!W4/100</f>
        <v>155.70000000000002</v>
      </c>
      <c r="I18" s="123">
        <f>SUM(C18:H18)</f>
        <v>1657.4037000000001</v>
      </c>
      <c r="J18" s="171">
        <f>(I18-C18)*4</f>
        <v>5468.2000000000007</v>
      </c>
      <c r="K18" s="171">
        <f t="shared" ref="K18" si="2">I18*4</f>
        <v>6629.6148000000003</v>
      </c>
      <c r="L18" s="172">
        <f>K18*1.1</f>
        <v>7292.5762800000011</v>
      </c>
      <c r="M18" s="125">
        <v>0</v>
      </c>
      <c r="N18" s="125">
        <f>'WA Oct 2021'!BC4</f>
        <v>0</v>
      </c>
      <c r="O18" s="125">
        <f>'WA Oct 2021'!BD4</f>
        <v>0</v>
      </c>
      <c r="P18" s="125">
        <f>'WA Oct 2021'!BE4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6629.6148000000003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6629.6148000000003</v>
      </c>
      <c r="U18" s="172">
        <f>S18*1.1</f>
        <v>7292.5762800000011</v>
      </c>
      <c r="V18" s="172">
        <f>T18*1.1</f>
        <v>7292.5762800000011</v>
      </c>
      <c r="W18" s="226">
        <f>'WA Oct 2021'!BL4</f>
        <v>0</v>
      </c>
      <c r="X18" s="234" t="str">
        <f>'WA Oct 2021'!BM4</f>
        <v>n</v>
      </c>
      <c r="Y18" s="267"/>
      <c r="Z18" s="270"/>
      <c r="AA18" s="270"/>
      <c r="AB18" s="270"/>
      <c r="AC18" s="270"/>
      <c r="AD18" s="270"/>
      <c r="AE18" s="270"/>
      <c r="AF18" s="270"/>
      <c r="AG18" s="270"/>
      <c r="AH18" s="270"/>
      <c r="AI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</row>
    <row r="19" spans="1:46" ht="14" x14ac:dyDescent="0.15">
      <c r="A19" s="267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</row>
    <row r="20" spans="1:46" ht="14" x14ac:dyDescent="0.15">
      <c r="A20" s="267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</row>
    <row r="21" spans="1:46" ht="14" x14ac:dyDescent="0.15">
      <c r="A21" s="267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270"/>
    </row>
    <row r="22" spans="1:46" ht="14" x14ac:dyDescent="0.15">
      <c r="A22" s="267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</row>
    <row r="23" spans="1:46" ht="14" x14ac:dyDescent="0.15">
      <c r="A23" s="267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</row>
    <row r="24" spans="1:46" ht="14" x14ac:dyDescent="0.15">
      <c r="A24" s="267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</row>
    <row r="25" spans="1:46" ht="14" x14ac:dyDescent="0.15">
      <c r="A25" s="267"/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</row>
    <row r="26" spans="1:46" ht="14" x14ac:dyDescent="0.15">
      <c r="A26" s="267"/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70"/>
      <c r="AA26" s="270"/>
      <c r="AB26" s="270"/>
      <c r="AC26" s="270"/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</row>
    <row r="27" spans="1:46" ht="14" x14ac:dyDescent="0.15">
      <c r="A27" s="267"/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</row>
    <row r="28" spans="1:46" ht="14" x14ac:dyDescent="0.15">
      <c r="A28" s="267"/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</row>
    <row r="29" spans="1:46" ht="14" x14ac:dyDescent="0.15">
      <c r="A29" s="267"/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</row>
    <row r="30" spans="1:46" ht="14" x14ac:dyDescent="0.15">
      <c r="A30" s="267"/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</row>
    <row r="31" spans="1:46" ht="14" x14ac:dyDescent="0.15">
      <c r="A31" s="267"/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</row>
    <row r="32" spans="1:46" ht="14" x14ac:dyDescent="0.15">
      <c r="A32" s="267"/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</row>
    <row r="33" spans="1:46" ht="14" x14ac:dyDescent="0.15">
      <c r="A33" s="267"/>
      <c r="B33" s="267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</row>
    <row r="34" spans="1:46" ht="14" x14ac:dyDescent="0.15">
      <c r="A34" s="267"/>
      <c r="B34" s="267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</row>
    <row r="35" spans="1:46" ht="14" x14ac:dyDescent="0.15">
      <c r="A35" s="267"/>
      <c r="B35" s="267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</row>
    <row r="36" spans="1:46" ht="14" x14ac:dyDescent="0.15">
      <c r="A36" s="267"/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</row>
    <row r="37" spans="1:46" ht="14" x14ac:dyDescent="0.15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</row>
    <row r="38" spans="1:46" ht="14" x14ac:dyDescent="0.15">
      <c r="A38" s="267"/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</row>
    <row r="39" spans="1:46" ht="14" x14ac:dyDescent="0.15">
      <c r="A39" s="267"/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</row>
    <row r="40" spans="1:46" ht="14" x14ac:dyDescent="0.15">
      <c r="A40" s="267"/>
      <c r="B40" s="267"/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</row>
    <row r="41" spans="1:46" ht="14" x14ac:dyDescent="0.15">
      <c r="A41" s="267"/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</row>
    <row r="42" spans="1:46" ht="14" x14ac:dyDescent="0.15">
      <c r="A42" s="267"/>
      <c r="B42" s="267"/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</row>
    <row r="43" spans="1:46" ht="14" x14ac:dyDescent="0.15">
      <c r="A43" s="267"/>
      <c r="B43" s="267"/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</row>
    <row r="44" spans="1:46" ht="14" x14ac:dyDescent="0.15">
      <c r="A44" s="267"/>
      <c r="B44" s="267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</row>
    <row r="45" spans="1:46" ht="14" x14ac:dyDescent="0.15">
      <c r="A45" s="267"/>
      <c r="B45" s="267"/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</row>
    <row r="46" spans="1:46" ht="14" x14ac:dyDescent="0.15">
      <c r="A46" s="267"/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</row>
    <row r="47" spans="1:46" ht="14" x14ac:dyDescent="0.15">
      <c r="A47" s="267"/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</row>
    <row r="48" spans="1:46" ht="14" x14ac:dyDescent="0.15">
      <c r="A48" s="267"/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</row>
    <row r="49" spans="1:46" ht="14" x14ac:dyDescent="0.15">
      <c r="A49" s="267"/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</row>
    <row r="50" spans="1:46" ht="14" x14ac:dyDescent="0.15">
      <c r="A50" s="267"/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</row>
    <row r="51" spans="1:46" ht="14" x14ac:dyDescent="0.15">
      <c r="A51" s="267"/>
      <c r="B51" s="267"/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</row>
    <row r="52" spans="1:46" ht="14" x14ac:dyDescent="0.15">
      <c r="A52" s="267"/>
      <c r="B52" s="267"/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</row>
    <row r="53" spans="1:46" ht="14" x14ac:dyDescent="0.15">
      <c r="A53" s="267"/>
      <c r="B53" s="267"/>
      <c r="C53" s="267"/>
      <c r="D53" s="267"/>
      <c r="E53" s="267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</row>
    <row r="54" spans="1:46" ht="14" x14ac:dyDescent="0.15">
      <c r="A54" s="267"/>
      <c r="B54" s="267"/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</row>
    <row r="55" spans="1:46" ht="14" x14ac:dyDescent="0.15">
      <c r="A55" s="267"/>
      <c r="B55" s="26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</row>
    <row r="56" spans="1:46" ht="14" x14ac:dyDescent="0.15">
      <c r="A56" s="267"/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</row>
    <row r="57" spans="1:46" ht="14" x14ac:dyDescent="0.15">
      <c r="A57" s="267"/>
      <c r="B57" s="267"/>
      <c r="C57" s="267"/>
      <c r="D57" s="267"/>
      <c r="E57" s="267"/>
      <c r="F57" s="267"/>
      <c r="G57" s="267"/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</row>
    <row r="58" spans="1:46" ht="14" x14ac:dyDescent="0.15">
      <c r="A58" s="267"/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</row>
    <row r="59" spans="1:46" ht="14" x14ac:dyDescent="0.15">
      <c r="A59" s="267"/>
      <c r="B59" s="267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</row>
    <row r="60" spans="1:46" ht="14" x14ac:dyDescent="0.15">
      <c r="A60" s="267"/>
      <c r="B60" s="267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</row>
  </sheetData>
  <sheetProtection algorithmName="SHA-512" hashValue="vVsf5r7BbWT0kIFdxMWn1ezGLsflUk/BTiZ4CSG+mtddqolV/DghYylBhnnb7OqshieRQU2Qu0ONVV1QWhLH/A==" saltValue="JKYI6XS9I0MFCXS+NaRCT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79510-EF55-894B-886E-EE2F73F3A9FE}">
  <sheetPr codeName="Sheet20">
    <tabColor rgb="FFCD7B93"/>
  </sheetPr>
  <dimension ref="A1:AT60"/>
  <sheetViews>
    <sheetView zoomScale="90" zoomScaleNormal="90" workbookViewId="0">
      <selection activeCell="D76" sqref="D7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59" t="s">
        <v>61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  <c r="AQ1" s="259"/>
      <c r="AR1" s="259"/>
      <c r="AS1" s="259"/>
      <c r="AT1" s="259"/>
    </row>
    <row r="2" spans="1:46" ht="14" x14ac:dyDescent="0.15">
      <c r="A2" s="260" t="s">
        <v>11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</row>
    <row r="3" spans="1:46" ht="15" thickBot="1" x14ac:dyDescent="0.2">
      <c r="A3" s="259"/>
      <c r="B3" s="259"/>
      <c r="C3" s="259"/>
      <c r="D3" s="259"/>
      <c r="E3" s="259"/>
      <c r="F3" s="259"/>
      <c r="G3" s="261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</row>
    <row r="4" spans="1:46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</row>
    <row r="5" spans="1:46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59"/>
      <c r="AR5" s="259"/>
      <c r="AS5" s="259"/>
      <c r="AT5" s="259"/>
    </row>
    <row r="6" spans="1:46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</row>
    <row r="7" spans="1:46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</row>
    <row r="8" spans="1:46" ht="18" customHeight="1" x14ac:dyDescent="0.15">
      <c r="A8" s="175" t="str">
        <f>'WA Apr 2021'!K2</f>
        <v>Horizon Power</v>
      </c>
      <c r="B8" s="177" t="str">
        <f>'WA Apr 2021'!L2</f>
        <v xml:space="preserve">Regulated </v>
      </c>
      <c r="C8" s="162">
        <f>IF('WA Apr 2021'!BP2=0,91*'WA Apr 2021'!M2/100,(91*'WA Apr 2021'!M2/100)+'WA Apr 2021'!BP2/4)</f>
        <v>152.607</v>
      </c>
      <c r="D8" s="162">
        <f>IF('WA Apr 2021'!O2="",$C$5*'WA Apr 2021'!N2/100,IF($C$5&gt;='WA Apr 2021'!P2,('WA Apr 2021'!P2*'WA Apr 2021'!N2/100),($C$5*'WA Apr 2021'!N2/100)))</f>
        <v>1304.840909090909</v>
      </c>
      <c r="E8" s="162">
        <f>IF(AND('WA Apr 2021'!P2&gt;0,'WA Apr 2021'!R2&gt;0),IF($C$5&lt;'WA Apr 2021'!P2,0,IF($C$5&lt;=('WA Apr 2021'!R2+'WA Apr 2021'!P2),(($C$5-'WA Apr 2021'!P2)*'WA Apr 2021'!Q2/100),(('WA Apr 2021'!R2)*'WA Apr 2021'!Q2/100))),0)</f>
        <v>0</v>
      </c>
      <c r="F8" s="162">
        <f>IF(AND('WA Apr 2021'!Q2&gt;0,'WA Apr 2021'!S2&gt;0),IF($C$5&lt;('WA Apr 2021'!R2+'WA Apr 2021'!P2),0,IF($C$5&lt;=('WA Apr 2021'!T2+'WA Apr 2021'!R2+'WA Apr 2021'!P2),(($C$5-('WA Apr 2021'!R2+'WA Apr 2021'!P2))*'WA Apr 2021'!S2/100),('WA Apr 2021'!T2*'WA Apr 2021'!S2/100))),0)</f>
        <v>0</v>
      </c>
      <c r="G8" s="163">
        <v>0</v>
      </c>
      <c r="H8" s="162">
        <f>IF(AND('WA Apr 2021'!R2&gt;0,'WA Apr 2021'!T2&gt;0),IF(($C$5&lt;'WA Apr 2021'!T2),(0),($C$5-'WA Apr 2021'!T2)*'WA Apr 2021'!U2/100),IF(AND('WA Apr 2021'!R2&gt;0,'WA Apr 2021'!T2=""),IF(($C$5&lt;'WA Apr 2021'!R2+'WA Apr 2021'!P2),(0),(($C$5-('WA Apr 2021'!R2+'WA Apr 2021'!P2))*'WA Apr 2021'!S2/100)),IF(AND('WA Apr 2021'!P2&gt;0,'WA Apr 2021'!R2=""&gt;0),IF(($C$5&lt;'WA Apr 2021'!P2),(0),($C$5-'WA Apr 2021'!P2)*'WA Apr 2021'!Q2/100),0)))</f>
        <v>0</v>
      </c>
      <c r="I8" s="164">
        <f>SUM(C8:H8)</f>
        <v>1457.447909090909</v>
      </c>
      <c r="J8" s="164">
        <f>(I8-C8)*4</f>
        <v>5219.363636363636</v>
      </c>
      <c r="K8" s="164">
        <f>I8*4</f>
        <v>5829.7916363636359</v>
      </c>
      <c r="L8" s="165">
        <f>K8*1.1</f>
        <v>6412.7708000000002</v>
      </c>
      <c r="M8" s="161">
        <v>0</v>
      </c>
      <c r="N8" s="161">
        <f>'WA Apr 2021'!BC2</f>
        <v>0</v>
      </c>
      <c r="O8" s="161">
        <f>'WA Apr 2021'!BD2</f>
        <v>0</v>
      </c>
      <c r="P8" s="161">
        <f>'WA Apr 2021'!BE2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65">
        <f>S8*1.1</f>
        <v>6412.7708000000002</v>
      </c>
      <c r="V8" s="165">
        <f>T8*1.1</f>
        <v>6412.7708000000002</v>
      </c>
      <c r="W8" s="166">
        <f>'WA Apr 2021'!BL2</f>
        <v>0</v>
      </c>
      <c r="X8" s="228" t="str">
        <f>'WA Apr 2021'!BM2</f>
        <v>n</v>
      </c>
      <c r="Y8" s="262"/>
      <c r="Z8" s="262"/>
      <c r="AA8" s="262"/>
      <c r="AB8" s="262"/>
      <c r="AC8" s="262"/>
      <c r="AD8" s="262"/>
      <c r="AE8" s="262"/>
      <c r="AF8" s="262"/>
      <c r="AG8" s="262"/>
      <c r="AH8" s="262"/>
      <c r="AI8" s="262"/>
      <c r="AJ8" s="262"/>
      <c r="AK8" s="262"/>
      <c r="AL8" s="262"/>
      <c r="AM8" s="262"/>
      <c r="AN8" s="262"/>
      <c r="AO8" s="262"/>
      <c r="AP8" s="262"/>
      <c r="AQ8" s="262"/>
      <c r="AR8" s="262"/>
      <c r="AS8" s="262"/>
      <c r="AT8" s="262"/>
    </row>
    <row r="9" spans="1:46" ht="18" customHeight="1" thickBot="1" x14ac:dyDescent="0.2">
      <c r="A9" s="176" t="str">
        <f>'WA Apr 2021'!K3</f>
        <v>Synergy</v>
      </c>
      <c r="B9" s="178" t="str">
        <f>'WA Apr 2021'!L3</f>
        <v>Regulated</v>
      </c>
      <c r="C9" s="169">
        <f>IF('WA Apr 2021'!BP3=0,91*'WA Apr 2021'!M3/100,(91*'WA Apr 2021'!M3/100)+'WA Apr 2021'!BP3/4)</f>
        <v>152.607</v>
      </c>
      <c r="D9" s="169">
        <f>IF('WA Apr 2021'!O3="",$C$5*'WA Apr 2021'!N3/100,IF($C$5&gt;='WA Apr 2021'!P3,('WA Apr 2021'!P3*'WA Apr 2021'!N3/100),($C$5*'WA Apr 2021'!N3/100)))</f>
        <v>1304.840909090909</v>
      </c>
      <c r="E9" s="169">
        <f>IF(AND('WA Apr 2021'!P3&gt;0,'WA Apr 2021'!R3&gt;0),IF($C$5&lt;'WA Apr 2021'!P3,0,IF($C$5&lt;=('WA Apr 2021'!R3+'WA Apr 2021'!P3),(($C$5-'WA Apr 2021'!P3)*'WA Apr 2021'!Q3/100),(('WA Apr 2021'!R3)*'WA Apr 2021'!Q3/100))),0)</f>
        <v>0</v>
      </c>
      <c r="F9" s="169">
        <f>IF(AND('WA Apr 2021'!Q3&gt;0,'WA Apr 2021'!S3&gt;0),IF($C$5&lt;('WA Apr 2021'!R3+'WA Apr 2021'!P3),0,IF($C$5&lt;=('WA Apr 2021'!T3+'WA Apr 2021'!R3+'WA Apr 2021'!P3),(($C$5-('WA Apr 2021'!R3+'WA Apr 2021'!P3))*'WA Apr 2021'!S3/100),('WA Apr 2021'!T3*'WA Apr 2021'!S3/100))),0)</f>
        <v>0</v>
      </c>
      <c r="G9" s="170">
        <v>0</v>
      </c>
      <c r="H9" s="169">
        <f>IF(AND('WA Apr 2021'!R3&gt;0,'WA Apr 2021'!T3&gt;0),IF(($C$5&lt;'WA Apr 2021'!T3),(0),($C$5-'WA Apr 2021'!T3)*'WA Apr 2021'!U3/100),IF(AND('WA Apr 2021'!R3&gt;0,'WA Apr 2021'!T3=""),IF(($C$5&lt;'WA Apr 2021'!R3+'WA Apr 2021'!P3),(0),(($C$5-('WA Apr 2021'!R3+'WA Apr 2021'!P3))*'WA Apr 2021'!S3/100)),IF(AND('WA Apr 2021'!P3&gt;0,'WA Apr 2021'!R3=""&gt;0),IF(($C$5&lt;'WA Apr 2021'!P3),(0),($C$5-'WA Apr 2021'!P3)*'WA Apr 2021'!Q3/100),0)))</f>
        <v>0</v>
      </c>
      <c r="I9" s="171">
        <f t="shared" ref="I9" si="0">SUM(C9:H9)</f>
        <v>1457.447909090909</v>
      </c>
      <c r="J9" s="171">
        <f>(I9-C9)*4</f>
        <v>5219.363636363636</v>
      </c>
      <c r="K9" s="171">
        <f t="shared" ref="K9" si="1">I9*4</f>
        <v>5829.7916363636359</v>
      </c>
      <c r="L9" s="172">
        <f>K9*1.1</f>
        <v>6412.7708000000002</v>
      </c>
      <c r="M9" s="168">
        <v>0</v>
      </c>
      <c r="N9" s="168">
        <f>'WA Apr 2021'!BC3</f>
        <v>0</v>
      </c>
      <c r="O9" s="168">
        <f>'WA Apr 2021'!BD3</f>
        <v>0</v>
      </c>
      <c r="P9" s="168">
        <f>'WA Apr 2021'!BE3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72">
        <f>S9*1.1</f>
        <v>6412.7708000000002</v>
      </c>
      <c r="V9" s="172">
        <f>T9*1.1</f>
        <v>6412.7708000000002</v>
      </c>
      <c r="W9" s="173">
        <f>'WA Apr 2021'!BL3</f>
        <v>0</v>
      </c>
      <c r="X9" s="229" t="str">
        <f>'WA Apr 2021'!BM3</f>
        <v>n</v>
      </c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2"/>
      <c r="AT9" s="262"/>
    </row>
    <row r="10" spans="1:46" ht="14" x14ac:dyDescent="0.15">
      <c r="A10" s="259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62"/>
      <c r="U10" s="262"/>
      <c r="V10" s="262"/>
      <c r="W10" s="262"/>
      <c r="X10" s="263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  <c r="AL10" s="262"/>
      <c r="AM10" s="262"/>
      <c r="AN10" s="262"/>
      <c r="AO10" s="262"/>
      <c r="AP10" s="262"/>
      <c r="AQ10" s="262"/>
      <c r="AR10" s="262"/>
      <c r="AS10" s="262"/>
      <c r="AT10" s="262"/>
    </row>
    <row r="11" spans="1:46" ht="15" thickBot="1" x14ac:dyDescent="0.2">
      <c r="A11" s="259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64"/>
      <c r="Y11" s="259"/>
      <c r="Z11" s="262"/>
      <c r="AA11" s="262"/>
      <c r="AB11" s="262"/>
      <c r="AC11" s="262"/>
      <c r="AD11" s="262"/>
      <c r="AE11" s="262"/>
      <c r="AF11" s="262"/>
      <c r="AG11" s="262"/>
      <c r="AH11" s="262"/>
      <c r="AI11" s="262"/>
      <c r="AJ11" s="262"/>
      <c r="AK11" s="262"/>
      <c r="AL11" s="262"/>
      <c r="AM11" s="262"/>
      <c r="AN11" s="262"/>
      <c r="AO11" s="262"/>
      <c r="AP11" s="262"/>
      <c r="AQ11" s="262"/>
      <c r="AR11" s="262"/>
      <c r="AS11" s="262"/>
      <c r="AT11" s="262"/>
    </row>
    <row r="12" spans="1:46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Y12" s="259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262"/>
      <c r="AL12" s="262"/>
      <c r="AM12" s="262"/>
      <c r="AN12" s="262"/>
      <c r="AO12" s="262"/>
      <c r="AP12" s="262"/>
      <c r="AQ12" s="262"/>
      <c r="AR12" s="262"/>
      <c r="AS12" s="262"/>
      <c r="AT12" s="262"/>
    </row>
    <row r="13" spans="1:46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Y13" s="259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262"/>
      <c r="AL13" s="262"/>
      <c r="AM13" s="262"/>
      <c r="AN13" s="262"/>
      <c r="AO13" s="262"/>
      <c r="AP13" s="262"/>
      <c r="AQ13" s="262"/>
      <c r="AR13" s="262"/>
      <c r="AS13" s="262"/>
      <c r="AT13" s="262"/>
    </row>
    <row r="14" spans="1:46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Y14" s="259"/>
      <c r="Z14" s="262"/>
      <c r="AA14" s="262"/>
      <c r="AB14" s="262"/>
      <c r="AC14" s="262"/>
      <c r="AD14" s="262"/>
      <c r="AE14" s="262"/>
      <c r="AF14" s="262"/>
      <c r="AG14" s="262"/>
      <c r="AH14" s="262"/>
      <c r="AI14" s="262"/>
      <c r="AJ14" s="262"/>
      <c r="AK14" s="262"/>
      <c r="AL14" s="262"/>
      <c r="AM14" s="262"/>
      <c r="AN14" s="262"/>
      <c r="AO14" s="262"/>
      <c r="AP14" s="262"/>
      <c r="AQ14" s="262"/>
      <c r="AR14" s="262"/>
      <c r="AS14" s="262"/>
      <c r="AT14" s="262"/>
    </row>
    <row r="15" spans="1:46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Y15" s="259"/>
      <c r="Z15" s="262"/>
      <c r="AA15" s="262"/>
      <c r="AB15" s="262"/>
      <c r="AC15" s="262"/>
      <c r="AD15" s="262"/>
      <c r="AE15" s="262"/>
      <c r="AF15" s="262"/>
      <c r="AG15" s="262"/>
      <c r="AH15" s="262"/>
      <c r="AI15" s="262"/>
      <c r="AJ15" s="262"/>
      <c r="AK15" s="262"/>
      <c r="AL15" s="262"/>
      <c r="AM15" s="262"/>
      <c r="AN15" s="262"/>
      <c r="AO15" s="262"/>
      <c r="AP15" s="262"/>
      <c r="AQ15" s="262"/>
      <c r="AR15" s="262"/>
      <c r="AS15" s="262"/>
      <c r="AT15" s="262"/>
    </row>
    <row r="16" spans="1:46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Y16" s="259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2"/>
      <c r="AR16" s="262"/>
      <c r="AS16" s="262"/>
      <c r="AT16" s="262"/>
    </row>
    <row r="17" spans="1:46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2"/>
      <c r="AR17" s="262"/>
      <c r="AS17" s="262"/>
      <c r="AT17" s="262"/>
    </row>
    <row r="18" spans="1:46" ht="18" customHeight="1" thickBot="1" x14ac:dyDescent="0.2">
      <c r="A18" s="117" t="str">
        <f>'WA Apr 2021'!K4</f>
        <v>Synergy</v>
      </c>
      <c r="B18" s="224" t="str">
        <f>'WA Apr 2021'!L4</f>
        <v>Regulated</v>
      </c>
      <c r="C18" s="122">
        <f>IF('WA Apr 2021'!BP4=0,91*'WA Apr 2021'!M4/100,(91*'WA Apr 2021'!M4/100)+'WA Apr 2021'!BP4/4)</f>
        <v>285.35945454545453</v>
      </c>
      <c r="D18" s="122">
        <f>IF('WA Apr 2021'!O4="",$C$13*$C$14*'WA Apr 2021'!N4/100,IF($C$13*$C$14&gt;='WA Apr 2021'!P4,('WA Apr 2021'!P4*'WA Apr 2021'!N4/100),($C$13*$C$14*'WA Apr 2021'!N4/100)))</f>
        <v>1190.3627272727272</v>
      </c>
      <c r="E18" s="122">
        <f>IF(AND('WA Apr 2021'!P4&gt;0,'WA Apr 2021'!R4&gt;0),IF($C$13*$C$14&lt;'WA Apr 2021'!P4,0,IF($C$13*$C$14&lt;=('WA Apr 2021'!R4+'WA Apr 2021'!P4),(($C$13*$C$14-'WA Apr 2021'!P4)*'WA Apr 2021'!Q4/100),(('WA Apr 2021'!R4)*'WA Apr 2021'!Q4/100))),0)</f>
        <v>0</v>
      </c>
      <c r="F18" s="122">
        <f>IF(AND('WA Apr 2021'!Q2&gt;0,'WA Apr 2021'!S2&gt;0),IF($C$13*$C$14&lt;('WA Apr 2021'!R2+'WA Apr 2021'!P2),0,IF($C$13*$C$14&lt;=('WA Apr 2021'!T2+'WA Apr 2021'!R2+'WA Apr 2021'!P2),(($C$13*$C$14-('WA Apr 2021'!R2+'WA Apr 2021'!P2))*'WA Apr 2021'!S2/100),('WA Apr 2021'!T2*'WA Apr 2021'!S2/100))),0)</f>
        <v>0</v>
      </c>
      <c r="G18" s="225">
        <f>IF(AND('WA Apr 2021'!R3&gt;0,'WA Apr 2021'!T3&gt;0),IF(($C$13*$C$14&lt;'WA Apr 2021'!T3),(0),($C$13*$C$14-'WA Apr 2021'!T3)*'WA Apr 2021'!U3/100),IF(AND('WA Apr 2021'!R3&gt;0,'WA Apr 2021'!T3=""),IF(($C$13*$C$14&lt;'WA Apr 2021'!R3+'WA Apr 2021'!P3),(0),(($C$13*$C$14-('WA Apr 2021'!R3+'WA Apr 2021'!P3))*'WA Apr 2021'!S3/100)),IF(AND('WA Apr 2021'!P3&gt;0,'WA Apr 2021'!R3=""&gt;0),IF(($C$13*$C$14&lt;'WA Apr 2021'!P3),(0),($C$13*$C$14-'WA Apr 2021'!P3)*'WA Apr 2021'!Q3/100),0)))</f>
        <v>0</v>
      </c>
      <c r="H18" s="122">
        <f>(C13*C15)*'WA Apr 2021'!W4/100</f>
        <v>153.04636363636365</v>
      </c>
      <c r="I18" s="123">
        <f>SUM(C18:H18)</f>
        <v>1628.7685454545453</v>
      </c>
      <c r="J18" s="171">
        <f>(I18-C18)*4</f>
        <v>5373.6363636363631</v>
      </c>
      <c r="K18" s="171">
        <f t="shared" ref="K18" si="2">I18*4</f>
        <v>6515.0741818181814</v>
      </c>
      <c r="L18" s="172">
        <f>K18*1.1</f>
        <v>7166.5816000000004</v>
      </c>
      <c r="M18" s="125">
        <v>0</v>
      </c>
      <c r="N18" s="125">
        <f>'WA Apr 2021'!BC4</f>
        <v>0</v>
      </c>
      <c r="O18" s="125">
        <f>'WA Apr 2021'!BD4</f>
        <v>0</v>
      </c>
      <c r="P18" s="125">
        <f>'WA Apr 2021'!BE4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72">
        <f>S18*1.1</f>
        <v>7166.5816000000004</v>
      </c>
      <c r="V18" s="172">
        <f>T18*1.1</f>
        <v>7166.5816000000004</v>
      </c>
      <c r="W18" s="226">
        <f>'WA Apr 2021'!BL4</f>
        <v>0</v>
      </c>
      <c r="X18" s="234" t="str">
        <f>'WA Apr 2021'!BM4</f>
        <v>n</v>
      </c>
      <c r="Y18" s="259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/>
      <c r="AQ18" s="262"/>
      <c r="AR18" s="262"/>
      <c r="AS18" s="262"/>
      <c r="AT18" s="262"/>
    </row>
    <row r="19" spans="1:46" ht="14" x14ac:dyDescent="0.15">
      <c r="A19" s="259"/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62"/>
      <c r="AA19" s="262"/>
      <c r="AB19" s="262"/>
      <c r="AC19" s="262"/>
      <c r="AD19" s="262"/>
      <c r="AE19" s="262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</row>
    <row r="20" spans="1:46" ht="14" x14ac:dyDescent="0.15">
      <c r="A20" s="259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62"/>
      <c r="AA20" s="262"/>
      <c r="AB20" s="262"/>
      <c r="AC20" s="262"/>
      <c r="AD20" s="262"/>
      <c r="AE20" s="262"/>
      <c r="AF20" s="262"/>
      <c r="AG20" s="262"/>
      <c r="AH20" s="262"/>
      <c r="AI20" s="262"/>
      <c r="AJ20" s="262"/>
      <c r="AK20" s="262"/>
      <c r="AL20" s="262"/>
      <c r="AM20" s="262"/>
      <c r="AN20" s="262"/>
      <c r="AO20" s="262"/>
      <c r="AP20" s="262"/>
      <c r="AQ20" s="262"/>
      <c r="AR20" s="262"/>
      <c r="AS20" s="262"/>
      <c r="AT20" s="262"/>
    </row>
    <row r="21" spans="1:46" ht="14" x14ac:dyDescent="0.15">
      <c r="A21" s="259"/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62"/>
      <c r="AA21" s="262"/>
      <c r="AB21" s="262"/>
      <c r="AC21" s="262"/>
      <c r="AD21" s="262"/>
      <c r="AE21" s="262"/>
      <c r="AF21" s="262"/>
      <c r="AG21" s="262"/>
      <c r="AH21" s="262"/>
      <c r="AI21" s="262"/>
      <c r="AJ21" s="262"/>
      <c r="AK21" s="262"/>
      <c r="AL21" s="262"/>
      <c r="AM21" s="262"/>
      <c r="AN21" s="262"/>
      <c r="AO21" s="262"/>
      <c r="AP21" s="262"/>
      <c r="AQ21" s="262"/>
      <c r="AR21" s="262"/>
      <c r="AS21" s="262"/>
      <c r="AT21" s="262"/>
    </row>
    <row r="22" spans="1:46" ht="14" x14ac:dyDescent="0.15">
      <c r="A22" s="259"/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62"/>
      <c r="AA22" s="262"/>
      <c r="AB22" s="262"/>
      <c r="AC22" s="262"/>
      <c r="AD22" s="262"/>
      <c r="AE22" s="262"/>
      <c r="AF22" s="262"/>
      <c r="AG22" s="262"/>
      <c r="AH22" s="262"/>
      <c r="AI22" s="262"/>
      <c r="AJ22" s="262"/>
      <c r="AK22" s="262"/>
      <c r="AL22" s="262"/>
      <c r="AM22" s="262"/>
      <c r="AN22" s="262"/>
      <c r="AO22" s="262"/>
      <c r="AP22" s="262"/>
      <c r="AQ22" s="262"/>
      <c r="AR22" s="262"/>
      <c r="AS22" s="262"/>
      <c r="AT22" s="262"/>
    </row>
    <row r="23" spans="1:46" ht="14" x14ac:dyDescent="0.15">
      <c r="A23" s="259"/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62"/>
      <c r="AA23" s="262"/>
      <c r="AB23" s="262"/>
      <c r="AC23" s="262"/>
      <c r="AD23" s="262"/>
      <c r="AE23" s="262"/>
      <c r="AF23" s="262"/>
      <c r="AG23" s="262"/>
      <c r="AH23" s="262"/>
      <c r="AI23" s="262"/>
      <c r="AJ23" s="262"/>
      <c r="AK23" s="262"/>
      <c r="AL23" s="262"/>
      <c r="AM23" s="262"/>
      <c r="AN23" s="262"/>
      <c r="AO23" s="262"/>
      <c r="AP23" s="262"/>
      <c r="AQ23" s="262"/>
      <c r="AR23" s="262"/>
      <c r="AS23" s="262"/>
      <c r="AT23" s="262"/>
    </row>
    <row r="24" spans="1:46" ht="14" x14ac:dyDescent="0.15">
      <c r="A24" s="259"/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</row>
    <row r="25" spans="1:46" ht="14" x14ac:dyDescent="0.15">
      <c r="A25" s="259"/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</row>
    <row r="26" spans="1:46" ht="14" x14ac:dyDescent="0.15">
      <c r="A26" s="259"/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  <c r="AT26" s="262"/>
    </row>
    <row r="27" spans="1:46" ht="14" x14ac:dyDescent="0.15">
      <c r="A27" s="259"/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62"/>
      <c r="AA27" s="262"/>
      <c r="AB27" s="262"/>
      <c r="AC27" s="262"/>
      <c r="AD27" s="262"/>
      <c r="AE27" s="262"/>
      <c r="AF27" s="262"/>
      <c r="AG27" s="262"/>
      <c r="AH27" s="262"/>
      <c r="AI27" s="262"/>
      <c r="AJ27" s="262"/>
      <c r="AK27" s="262"/>
      <c r="AL27" s="262"/>
      <c r="AM27" s="262"/>
      <c r="AN27" s="262"/>
      <c r="AO27" s="262"/>
      <c r="AP27" s="262"/>
      <c r="AQ27" s="262"/>
      <c r="AR27" s="262"/>
      <c r="AS27" s="262"/>
      <c r="AT27" s="262"/>
    </row>
    <row r="28" spans="1:46" ht="14" x14ac:dyDescent="0.15">
      <c r="A28" s="259"/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62"/>
      <c r="AA28" s="262"/>
      <c r="AB28" s="262"/>
      <c r="AC28" s="262"/>
      <c r="AD28" s="262"/>
      <c r="AE28" s="262"/>
      <c r="AF28" s="262"/>
      <c r="AG28" s="262"/>
      <c r="AH28" s="262"/>
      <c r="AI28" s="262"/>
      <c r="AJ28" s="262"/>
      <c r="AK28" s="262"/>
      <c r="AL28" s="262"/>
      <c r="AM28" s="262"/>
      <c r="AN28" s="262"/>
      <c r="AO28" s="262"/>
      <c r="AP28" s="262"/>
      <c r="AQ28" s="262"/>
      <c r="AR28" s="262"/>
      <c r="AS28" s="262"/>
      <c r="AT28" s="262"/>
    </row>
    <row r="29" spans="1:46" ht="14" x14ac:dyDescent="0.15">
      <c r="A29" s="259"/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62"/>
      <c r="AA29" s="262"/>
      <c r="AB29" s="262"/>
      <c r="AC29" s="262"/>
      <c r="AD29" s="262"/>
      <c r="AE29" s="262"/>
      <c r="AF29" s="262"/>
      <c r="AG29" s="262"/>
      <c r="AH29" s="262"/>
      <c r="AI29" s="262"/>
      <c r="AJ29" s="262"/>
      <c r="AK29" s="262"/>
      <c r="AL29" s="262"/>
      <c r="AM29" s="262"/>
      <c r="AN29" s="262"/>
      <c r="AO29" s="262"/>
      <c r="AP29" s="262"/>
      <c r="AQ29" s="262"/>
      <c r="AR29" s="262"/>
      <c r="AS29" s="262"/>
      <c r="AT29" s="262"/>
    </row>
    <row r="30" spans="1:46" ht="14" x14ac:dyDescent="0.15">
      <c r="A30" s="259"/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62"/>
      <c r="AA30" s="262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</row>
    <row r="31" spans="1:46" ht="14" x14ac:dyDescent="0.15">
      <c r="A31" s="259"/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  <c r="AT31" s="262"/>
    </row>
    <row r="32" spans="1:46" ht="14" x14ac:dyDescent="0.15">
      <c r="A32" s="259"/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/>
      <c r="AT32" s="262"/>
    </row>
    <row r="33" spans="1:46" ht="14" x14ac:dyDescent="0.15">
      <c r="A33" s="259"/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2"/>
      <c r="AL33" s="262"/>
      <c r="AM33" s="262"/>
      <c r="AN33" s="262"/>
      <c r="AO33" s="262"/>
      <c r="AP33" s="262"/>
      <c r="AQ33" s="262"/>
      <c r="AR33" s="262"/>
      <c r="AS33" s="262"/>
      <c r="AT33" s="262"/>
    </row>
    <row r="34" spans="1:46" ht="14" x14ac:dyDescent="0.15">
      <c r="A34" s="259"/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62"/>
      <c r="AL34" s="262"/>
      <c r="AM34" s="262"/>
      <c r="AN34" s="262"/>
      <c r="AO34" s="262"/>
      <c r="AP34" s="262"/>
      <c r="AQ34" s="262"/>
      <c r="AR34" s="262"/>
      <c r="AS34" s="262"/>
      <c r="AT34" s="262"/>
    </row>
    <row r="35" spans="1:46" ht="14" x14ac:dyDescent="0.15">
      <c r="A35" s="259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62"/>
      <c r="AA35" s="262"/>
      <c r="AB35" s="262"/>
      <c r="AC35" s="262"/>
      <c r="AD35" s="262"/>
      <c r="AE35" s="262"/>
      <c r="AF35" s="262"/>
      <c r="AG35" s="262"/>
      <c r="AH35" s="262"/>
      <c r="AI35" s="262"/>
      <c r="AJ35" s="262"/>
      <c r="AK35" s="262"/>
      <c r="AL35" s="262"/>
      <c r="AM35" s="262"/>
      <c r="AN35" s="262"/>
      <c r="AO35" s="262"/>
      <c r="AP35" s="262"/>
      <c r="AQ35" s="262"/>
      <c r="AR35" s="262"/>
      <c r="AS35" s="262"/>
      <c r="AT35" s="262"/>
    </row>
    <row r="36" spans="1:46" ht="14" x14ac:dyDescent="0.15">
      <c r="A36" s="259"/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  <c r="AS36" s="262"/>
      <c r="AT36" s="262"/>
    </row>
    <row r="37" spans="1:46" ht="14" x14ac:dyDescent="0.15">
      <c r="A37" s="259"/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262"/>
      <c r="AA37" s="262"/>
      <c r="AB37" s="262"/>
      <c r="AC37" s="262"/>
      <c r="AD37" s="262"/>
      <c r="AE37" s="262"/>
      <c r="AF37" s="262"/>
      <c r="AG37" s="262"/>
      <c r="AH37" s="262"/>
      <c r="AI37" s="262"/>
      <c r="AJ37" s="262"/>
      <c r="AK37" s="262"/>
      <c r="AL37" s="262"/>
      <c r="AM37" s="262"/>
      <c r="AN37" s="262"/>
      <c r="AO37" s="262"/>
      <c r="AP37" s="262"/>
      <c r="AQ37" s="262"/>
      <c r="AR37" s="262"/>
      <c r="AS37" s="262"/>
      <c r="AT37" s="262"/>
    </row>
    <row r="38" spans="1:46" ht="14" x14ac:dyDescent="0.15">
      <c r="A38" s="259"/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62"/>
      <c r="AA38" s="262"/>
      <c r="AB38" s="262"/>
      <c r="AC38" s="262"/>
      <c r="AD38" s="262"/>
      <c r="AE38" s="262"/>
      <c r="AF38" s="262"/>
      <c r="AG38" s="262"/>
      <c r="AH38" s="262"/>
      <c r="AI38" s="262"/>
      <c r="AJ38" s="262"/>
      <c r="AK38" s="262"/>
      <c r="AL38" s="262"/>
      <c r="AM38" s="262"/>
      <c r="AN38" s="262"/>
      <c r="AO38" s="262"/>
      <c r="AP38" s="262"/>
      <c r="AQ38" s="262"/>
      <c r="AR38" s="262"/>
      <c r="AS38" s="262"/>
      <c r="AT38" s="262"/>
    </row>
    <row r="39" spans="1:46" ht="14" x14ac:dyDescent="0.15">
      <c r="A39" s="259"/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</row>
    <row r="40" spans="1:46" ht="14" x14ac:dyDescent="0.15">
      <c r="A40" s="259"/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</row>
    <row r="41" spans="1:46" ht="14" x14ac:dyDescent="0.15">
      <c r="A41" s="259"/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</row>
    <row r="42" spans="1:46" ht="14" x14ac:dyDescent="0.15">
      <c r="A42" s="259"/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</row>
    <row r="43" spans="1:46" ht="14" x14ac:dyDescent="0.15">
      <c r="A43" s="259"/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</row>
    <row r="44" spans="1:46" ht="14" x14ac:dyDescent="0.15">
      <c r="A44" s="259"/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</row>
    <row r="45" spans="1:46" ht="14" x14ac:dyDescent="0.15">
      <c r="A45" s="259"/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</row>
    <row r="46" spans="1:46" ht="14" x14ac:dyDescent="0.15">
      <c r="A46" s="259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</row>
    <row r="47" spans="1:46" ht="14" x14ac:dyDescent="0.15">
      <c r="A47" s="259"/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62"/>
      <c r="AA47" s="262"/>
      <c r="AB47" s="262"/>
      <c r="AC47" s="262"/>
      <c r="AD47" s="262"/>
      <c r="AE47" s="262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</row>
    <row r="48" spans="1:46" ht="14" x14ac:dyDescent="0.15">
      <c r="A48" s="259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62"/>
      <c r="AA48" s="262"/>
      <c r="AB48" s="262"/>
      <c r="AC48" s="262"/>
      <c r="AD48" s="262"/>
      <c r="AE48" s="262"/>
      <c r="AF48" s="262"/>
      <c r="AG48" s="262"/>
      <c r="AH48" s="262"/>
      <c r="AI48" s="262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  <c r="AT48" s="262"/>
    </row>
    <row r="49" spans="1:46" ht="14" x14ac:dyDescent="0.15">
      <c r="A49" s="259"/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</row>
    <row r="50" spans="1:46" ht="14" x14ac:dyDescent="0.15">
      <c r="A50" s="259"/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</row>
    <row r="51" spans="1:46" ht="14" x14ac:dyDescent="0.15">
      <c r="A51" s="259"/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62"/>
      <c r="AA51" s="262"/>
      <c r="AB51" s="262"/>
      <c r="AC51" s="262"/>
      <c r="AD51" s="262"/>
      <c r="AE51" s="262"/>
      <c r="AF51" s="262"/>
      <c r="AG51" s="262"/>
      <c r="AH51" s="262"/>
      <c r="AI51" s="262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</row>
    <row r="52" spans="1:46" ht="14" x14ac:dyDescent="0.15">
      <c r="A52" s="259"/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</row>
    <row r="53" spans="1:46" ht="14" x14ac:dyDescent="0.15">
      <c r="A53" s="259"/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62"/>
      <c r="AA53" s="262"/>
      <c r="AB53" s="262"/>
      <c r="AC53" s="262"/>
      <c r="AD53" s="262"/>
      <c r="AE53" s="262"/>
      <c r="AF53" s="262"/>
      <c r="AG53" s="262"/>
      <c r="AH53" s="262"/>
      <c r="AI53" s="262"/>
      <c r="AJ53" s="262"/>
      <c r="AK53" s="262"/>
      <c r="AL53" s="262"/>
      <c r="AM53" s="262"/>
      <c r="AN53" s="262"/>
      <c r="AO53" s="262"/>
      <c r="AP53" s="262"/>
      <c r="AQ53" s="262"/>
      <c r="AR53" s="262"/>
      <c r="AS53" s="262"/>
      <c r="AT53" s="262"/>
    </row>
    <row r="54" spans="1:46" ht="14" x14ac:dyDescent="0.15">
      <c r="A54" s="259"/>
      <c r="B54" s="259"/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262"/>
      <c r="AA54" s="262"/>
      <c r="AB54" s="262"/>
      <c r="AC54" s="262"/>
      <c r="AD54" s="262"/>
      <c r="AE54" s="262"/>
      <c r="AF54" s="262"/>
      <c r="AG54" s="262"/>
      <c r="AH54" s="262"/>
      <c r="AI54" s="262"/>
      <c r="AJ54" s="262"/>
      <c r="AK54" s="262"/>
      <c r="AL54" s="262"/>
      <c r="AM54" s="262"/>
      <c r="AN54" s="262"/>
      <c r="AO54" s="262"/>
      <c r="AP54" s="262"/>
      <c r="AQ54" s="262"/>
      <c r="AR54" s="262"/>
      <c r="AS54" s="262"/>
      <c r="AT54" s="262"/>
    </row>
    <row r="55" spans="1:46" ht="14" x14ac:dyDescent="0.15">
      <c r="A55" s="259"/>
      <c r="B55" s="259"/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62"/>
      <c r="AA55" s="262"/>
      <c r="AB55" s="262"/>
      <c r="AC55" s="262"/>
      <c r="AD55" s="262"/>
      <c r="AE55" s="262"/>
      <c r="AF55" s="262"/>
      <c r="AG55" s="262"/>
      <c r="AH55" s="262"/>
      <c r="AI55" s="262"/>
      <c r="AJ55" s="262"/>
      <c r="AK55" s="262"/>
      <c r="AL55" s="262"/>
      <c r="AM55" s="262"/>
      <c r="AN55" s="262"/>
      <c r="AO55" s="262"/>
      <c r="AP55" s="262"/>
      <c r="AQ55" s="262"/>
      <c r="AR55" s="262"/>
      <c r="AS55" s="262"/>
      <c r="AT55" s="262"/>
    </row>
    <row r="56" spans="1:46" ht="14" x14ac:dyDescent="0.15">
      <c r="A56" s="259"/>
      <c r="B56" s="259"/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</row>
    <row r="57" spans="1:46" ht="14" x14ac:dyDescent="0.15">
      <c r="A57" s="259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62"/>
      <c r="AA57" s="262"/>
      <c r="AB57" s="262"/>
      <c r="AC57" s="262"/>
      <c r="AD57" s="262"/>
      <c r="AE57" s="262"/>
      <c r="AF57" s="262"/>
      <c r="AG57" s="262"/>
      <c r="AH57" s="262"/>
      <c r="AI57" s="262"/>
      <c r="AJ57" s="262"/>
      <c r="AK57" s="262"/>
      <c r="AL57" s="262"/>
      <c r="AM57" s="262"/>
      <c r="AN57" s="262"/>
      <c r="AO57" s="262"/>
      <c r="AP57" s="262"/>
      <c r="AQ57" s="262"/>
      <c r="AR57" s="262"/>
      <c r="AS57" s="262"/>
      <c r="AT57" s="262"/>
    </row>
    <row r="58" spans="1:46" ht="14" x14ac:dyDescent="0.15">
      <c r="A58" s="259"/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62"/>
      <c r="AA58" s="262"/>
      <c r="AB58" s="262"/>
      <c r="AC58" s="262"/>
      <c r="AD58" s="262"/>
      <c r="AE58" s="262"/>
      <c r="AF58" s="262"/>
      <c r="AG58" s="262"/>
      <c r="AH58" s="262"/>
      <c r="AI58" s="262"/>
      <c r="AJ58" s="262"/>
      <c r="AK58" s="262"/>
      <c r="AL58" s="262"/>
      <c r="AM58" s="262"/>
      <c r="AN58" s="262"/>
      <c r="AO58" s="262"/>
      <c r="AP58" s="262"/>
      <c r="AQ58" s="262"/>
      <c r="AR58" s="262"/>
      <c r="AS58" s="262"/>
      <c r="AT58" s="262"/>
    </row>
    <row r="59" spans="1:46" ht="14" x14ac:dyDescent="0.15">
      <c r="A59" s="259"/>
      <c r="B59" s="259"/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62"/>
      <c r="AA59" s="262"/>
      <c r="AB59" s="262"/>
      <c r="AC59" s="262"/>
      <c r="AD59" s="262"/>
      <c r="AE59" s="262"/>
      <c r="AF59" s="262"/>
      <c r="AG59" s="262"/>
      <c r="AH59" s="262"/>
      <c r="AI59" s="262"/>
      <c r="AJ59" s="262"/>
      <c r="AK59" s="262"/>
      <c r="AL59" s="262"/>
      <c r="AM59" s="262"/>
      <c r="AN59" s="262"/>
      <c r="AO59" s="262"/>
      <c r="AP59" s="262"/>
      <c r="AQ59" s="262"/>
      <c r="AR59" s="262"/>
      <c r="AS59" s="262"/>
      <c r="AT59" s="262"/>
    </row>
    <row r="60" spans="1:46" ht="14" x14ac:dyDescent="0.15">
      <c r="A60" s="259"/>
      <c r="B60" s="259"/>
      <c r="C60" s="259"/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62"/>
      <c r="AA60" s="262"/>
      <c r="AB60" s="262"/>
      <c r="AC60" s="262"/>
      <c r="AD60" s="262"/>
      <c r="AE60" s="262"/>
      <c r="AF60" s="262"/>
      <c r="AG60" s="262"/>
      <c r="AH60" s="262"/>
      <c r="AI60" s="262"/>
      <c r="AJ60" s="262"/>
      <c r="AK60" s="262"/>
      <c r="AL60" s="262"/>
      <c r="AM60" s="262"/>
      <c r="AN60" s="262"/>
      <c r="AO60" s="262"/>
      <c r="AP60" s="262"/>
      <c r="AQ60" s="262"/>
      <c r="AR60" s="262"/>
      <c r="AS60" s="262"/>
      <c r="AT60" s="262"/>
    </row>
  </sheetData>
  <sheetProtection algorithmName="SHA-512" hashValue="iKz2+2lueJM7gUQWk3kgCRUDbazJBmHlsLdffIocseL06IMP/uXrn4gW4Z4dxxnnnelkgEQ0Mtc454UtJWCRww==" saltValue="qxGON0LX47323dCtCsKzr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431AE-65E5-0B40-8379-2863AC94A13A}">
  <sheetPr codeName="Sheet19">
    <tabColor theme="7" tint="0.39997558519241921"/>
  </sheetPr>
  <dimension ref="A1:BA216"/>
  <sheetViews>
    <sheetView zoomScale="90" zoomScaleNormal="90" workbookViewId="0">
      <selection activeCell="F23" sqref="F23"/>
    </sheetView>
  </sheetViews>
  <sheetFormatPr baseColWidth="10" defaultRowHeight="14" x14ac:dyDescent="0.15"/>
  <cols>
    <col min="1" max="1" width="20.33203125" style="248" customWidth="1"/>
    <col min="2" max="2" width="24.33203125" style="248" customWidth="1"/>
    <col min="3" max="9" width="12.1640625" style="248" customWidth="1"/>
    <col min="10" max="11" width="12.1640625" style="248" hidden="1" customWidth="1"/>
    <col min="12" max="16" width="12.1640625" style="248" customWidth="1"/>
    <col min="17" max="20" width="12.1640625" style="248" hidden="1" customWidth="1"/>
    <col min="21" max="24" width="12.1640625" style="248" customWidth="1"/>
    <col min="25" max="53" width="7.5" style="248" customWidth="1"/>
    <col min="54" max="16384" width="10.83203125" style="248"/>
  </cols>
  <sheetData>
    <row r="1" spans="1:53" x14ac:dyDescent="0.15">
      <c r="A1" s="248" t="s">
        <v>61</v>
      </c>
    </row>
    <row r="2" spans="1:53" x14ac:dyDescent="0.15">
      <c r="A2" s="249" t="s">
        <v>11</v>
      </c>
    </row>
    <row r="3" spans="1:53" ht="15" thickBot="1" x14ac:dyDescent="0.2">
      <c r="G3" s="250"/>
    </row>
    <row r="4" spans="1:53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</row>
    <row r="5" spans="1:53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</row>
    <row r="6" spans="1:53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</row>
    <row r="7" spans="1:53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</row>
    <row r="8" spans="1:53" ht="18" customHeight="1" x14ac:dyDescent="0.15">
      <c r="A8" s="175" t="str">
        <f>'WA Oct 2020'!K2</f>
        <v>Horizon Power</v>
      </c>
      <c r="B8" s="177" t="str">
        <f>'WA Oct 2020'!L2</f>
        <v xml:space="preserve">Regulated </v>
      </c>
      <c r="C8" s="162">
        <f>IF('WA Oct 2020'!BP2=0,91*'WA Oct 2020'!M2/100,(91*'WA Oct 2020'!M2/100)+'WA Oct 2020'!BP2/4)</f>
        <v>152.607</v>
      </c>
      <c r="D8" s="162">
        <f>IF('WA Oct 2020'!O2="",$C$5*'WA Oct 2020'!N2/100,IF($C$5&gt;='WA Oct 2020'!P2,('WA Oct 2020'!P2*'WA Oct 2020'!N2/100),($C$5*'WA Oct 2020'!N2/100)))</f>
        <v>1304.840909090909</v>
      </c>
      <c r="E8" s="162">
        <f>IF(AND('WA Oct 2020'!P2&gt;0,'WA Oct 2020'!R2&gt;0),IF($C$5&lt;'WA Oct 2020'!P2,0,IF($C$5&lt;=('WA Oct 2020'!R2+'WA Oct 2020'!P2),(($C$5-'WA Oct 2020'!P2)*'WA Oct 2020'!Q2/100),(('WA Oct 2020'!R2)*'WA Oct 2020'!Q2/100))),0)</f>
        <v>0</v>
      </c>
      <c r="F8" s="162">
        <f>IF(AND('WA Oct 2020'!Q2&gt;0,'WA Oct 2020'!S2&gt;0),IF($C$5&lt;('WA Oct 2020'!R2+'WA Oct 2020'!P2),0,IF($C$5&lt;=('WA Oct 2020'!T2+'WA Oct 2020'!R2+'WA Oct 2020'!P2),(($C$5-('WA Oct 2020'!R2+'WA Oct 2020'!P2))*'WA Oct 2020'!S2/100),('WA Oct 2020'!T2*'WA Oct 2020'!S2/100))),0)</f>
        <v>0</v>
      </c>
      <c r="G8" s="163">
        <v>0</v>
      </c>
      <c r="H8" s="162">
        <f>IF(AND('WA Oct 2020'!R2&gt;0,'WA Oct 2020'!T2&gt;0),IF(($C$5&lt;'WA Oct 2020'!T2),(0),($C$5-'WA Oct 2020'!T2)*'WA Oct 2020'!U2/100),IF(AND('WA Oct 2020'!R2&gt;0,'WA Oct 2020'!T2=""),IF(($C$5&lt;'WA Oct 2020'!R2+'WA Oct 2020'!P2),(0),(($C$5-('WA Oct 2020'!R2+'WA Oct 2020'!P2))*'WA Oct 2020'!S2/100)),IF(AND('WA Oct 2020'!P2&gt;0,'WA Oct 2020'!R2=""&gt;0),IF(($C$5&lt;'WA Oct 2020'!P2),(0),($C$5-'WA Oct 2020'!P2)*'WA Oct 2020'!Q2/100),0)))</f>
        <v>0</v>
      </c>
      <c r="I8" s="164">
        <f>SUM(C8:H8)</f>
        <v>1457.447909090909</v>
      </c>
      <c r="J8" s="164">
        <f>(I8-C8)*4</f>
        <v>5219.363636363636</v>
      </c>
      <c r="K8" s="164">
        <f>I8*4</f>
        <v>5829.7916363636359</v>
      </c>
      <c r="L8" s="165">
        <f>K8*1.1</f>
        <v>6412.7708000000002</v>
      </c>
      <c r="M8" s="161">
        <v>0</v>
      </c>
      <c r="N8" s="161">
        <f>'WA Oct 2020'!BC2</f>
        <v>0</v>
      </c>
      <c r="O8" s="161">
        <f>'WA Oct 2020'!BD2</f>
        <v>0</v>
      </c>
      <c r="P8" s="161">
        <f>'WA Oct 2020'!BE2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65">
        <f>S8*1.1</f>
        <v>6412.7708000000002</v>
      </c>
      <c r="V8" s="165">
        <f>T8*1.1</f>
        <v>6412.7708000000002</v>
      </c>
      <c r="W8" s="166">
        <f>'WA Oct 2020'!BL2</f>
        <v>0</v>
      </c>
      <c r="X8" s="228" t="str">
        <f>'WA Oct 2020'!BM2</f>
        <v>n</v>
      </c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  <c r="AS8" s="251"/>
      <c r="AT8" s="251"/>
      <c r="AU8" s="251"/>
      <c r="AV8" s="251"/>
      <c r="AW8" s="251"/>
      <c r="AX8" s="251"/>
      <c r="AY8" s="251"/>
      <c r="AZ8" s="251"/>
      <c r="BA8" s="251"/>
    </row>
    <row r="9" spans="1:53" ht="18" customHeight="1" thickBot="1" x14ac:dyDescent="0.2">
      <c r="A9" s="176" t="str">
        <f>'WA Oct 2020'!K3</f>
        <v>Synergy</v>
      </c>
      <c r="B9" s="178" t="str">
        <f>'WA Oct 2020'!L3</f>
        <v>Regulated</v>
      </c>
      <c r="C9" s="169">
        <f>IF('WA Oct 2020'!BP3=0,91*'WA Oct 2020'!M3/100,(91*'WA Oct 2020'!M3/100)+'WA Oct 2020'!BP3/4)</f>
        <v>152.607</v>
      </c>
      <c r="D9" s="169">
        <f>IF('WA Oct 2020'!O3="",$C$5*'WA Oct 2020'!N3/100,IF($C$5&gt;='WA Oct 2020'!P3,('WA Oct 2020'!P3*'WA Oct 2020'!N3/100),($C$5*'WA Oct 2020'!N3/100)))</f>
        <v>1304.840909090909</v>
      </c>
      <c r="E9" s="169">
        <f>IF(AND('WA Oct 2020'!P3&gt;0,'WA Oct 2020'!R3&gt;0),IF($C$5&lt;'WA Oct 2020'!P3,0,IF($C$5&lt;=('WA Oct 2020'!R3+'WA Oct 2020'!P3),(($C$5-'WA Oct 2020'!P3)*'WA Oct 2020'!Q3/100),(('WA Oct 2020'!R3)*'WA Oct 2020'!Q3/100))),0)</f>
        <v>0</v>
      </c>
      <c r="F9" s="169">
        <f>IF(AND('WA Oct 2020'!Q3&gt;0,'WA Oct 2020'!S3&gt;0),IF($C$5&lt;('WA Oct 2020'!R3+'WA Oct 2020'!P3),0,IF($C$5&lt;=('WA Oct 2020'!T3+'WA Oct 2020'!R3+'WA Oct 2020'!P3),(($C$5-('WA Oct 2020'!R3+'WA Oct 2020'!P3))*'WA Oct 2020'!S3/100),('WA Oct 2020'!T3*'WA Oct 2020'!S3/100))),0)</f>
        <v>0</v>
      </c>
      <c r="G9" s="170">
        <v>0</v>
      </c>
      <c r="H9" s="169">
        <f>IF(AND('WA Oct 2020'!R3&gt;0,'WA Oct 2020'!T3&gt;0),IF(($C$5&lt;'WA Oct 2020'!T3),(0),($C$5-'WA Oct 2020'!T3)*'WA Oct 2020'!U3/100),IF(AND('WA Oct 2020'!R3&gt;0,'WA Oct 2020'!T3=""),IF(($C$5&lt;'WA Oct 2020'!R3+'WA Oct 2020'!P3),(0),(($C$5-('WA Oct 2020'!R3+'WA Oct 2020'!P3))*'WA Oct 2020'!S3/100)),IF(AND('WA Oct 2020'!P3&gt;0,'WA Oct 2020'!R3=""&gt;0),IF(($C$5&lt;'WA Oct 2020'!P3),(0),($C$5-'WA Oct 2020'!P3)*'WA Oct 2020'!Q3/100),0)))</f>
        <v>0</v>
      </c>
      <c r="I9" s="171">
        <f t="shared" ref="I9" si="0">SUM(C9:H9)</f>
        <v>1457.447909090909</v>
      </c>
      <c r="J9" s="171">
        <f>(I9-C9)*4</f>
        <v>5219.363636363636</v>
      </c>
      <c r="K9" s="171">
        <f t="shared" ref="K9" si="1">I9*4</f>
        <v>5829.7916363636359</v>
      </c>
      <c r="L9" s="172">
        <f>K9*1.1</f>
        <v>6412.7708000000002</v>
      </c>
      <c r="M9" s="168">
        <v>0</v>
      </c>
      <c r="N9" s="168">
        <f>'WA Oct 2020'!BC3</f>
        <v>0</v>
      </c>
      <c r="O9" s="168">
        <f>'WA Oct 2020'!BD3</f>
        <v>0</v>
      </c>
      <c r="P9" s="168">
        <f>'WA Oct 2020'!BE3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72">
        <f>S9*1.1</f>
        <v>6412.7708000000002</v>
      </c>
      <c r="V9" s="172">
        <f>T9*1.1</f>
        <v>6412.7708000000002</v>
      </c>
      <c r="W9" s="173">
        <f>'WA Oct 2020'!BL3</f>
        <v>0</v>
      </c>
      <c r="X9" s="229" t="str">
        <f>'WA Oct 2020'!BM3</f>
        <v>n</v>
      </c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/>
      <c r="AZ9" s="251"/>
      <c r="BA9" s="251"/>
    </row>
    <row r="10" spans="1:53" x14ac:dyDescent="0.15">
      <c r="T10" s="251"/>
      <c r="U10" s="251"/>
      <c r="V10" s="251"/>
      <c r="W10" s="251"/>
      <c r="X10" s="252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</row>
    <row r="11" spans="1:53" ht="15" thickBot="1" x14ac:dyDescent="0.2">
      <c r="X11" s="253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</row>
    <row r="12" spans="1:53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  <c r="AT12" s="251"/>
      <c r="AU12" s="251"/>
      <c r="AV12" s="251"/>
      <c r="AW12" s="251"/>
      <c r="AX12" s="251"/>
      <c r="AY12" s="251"/>
      <c r="AZ12" s="251"/>
      <c r="BA12" s="251"/>
    </row>
    <row r="13" spans="1:53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  <c r="AS13" s="251"/>
      <c r="AT13" s="251"/>
      <c r="AU13" s="251"/>
      <c r="AV13" s="251"/>
      <c r="AW13" s="251"/>
      <c r="AX13" s="251"/>
      <c r="AY13" s="251"/>
      <c r="AZ13" s="251"/>
      <c r="BA13" s="251"/>
    </row>
    <row r="14" spans="1:53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</row>
    <row r="15" spans="1:53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</row>
    <row r="16" spans="1:53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</row>
    <row r="17" spans="1:53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</row>
    <row r="18" spans="1:53" ht="18" customHeight="1" thickBot="1" x14ac:dyDescent="0.2">
      <c r="A18" s="117" t="str">
        <f>'WA Oct 2020'!K4</f>
        <v>Synergy</v>
      </c>
      <c r="B18" s="224" t="str">
        <f>'WA Oct 2020'!L4</f>
        <v>Regulated</v>
      </c>
      <c r="C18" s="122">
        <f>IF('WA Oct 2020'!BP4=0,91*'WA Oct 2020'!M4/100,(91*'WA Oct 2020'!M4/100)+'WA Oct 2020'!BP4/4)</f>
        <v>285.35945454545453</v>
      </c>
      <c r="D18" s="122">
        <f>IF('WA Oct 2020'!O4="",$C$13*$C$14*'WA Oct 2020'!N4/100,IF($C$13*$C$14&gt;='WA Oct 2020'!P4,('WA Oct 2020'!P4*'WA Oct 2020'!N4/100),($C$13*$C$14*'WA Oct 2020'!N4/100)))</f>
        <v>1190.3627272727272</v>
      </c>
      <c r="E18" s="122">
        <f>IF(AND('WA Oct 2020'!P4&gt;0,'WA Oct 2020'!R4&gt;0),IF($C$13*$C$14&lt;'WA Oct 2020'!P4,0,IF($C$13*$C$14&lt;=('WA Oct 2020'!R4+'WA Oct 2020'!P4),(($C$13*$C$14-'WA Oct 2020'!P4)*'WA Oct 2020'!Q4/100),(('WA Oct 2020'!R4)*'WA Oct 2020'!Q4/100))),0)</f>
        <v>0</v>
      </c>
      <c r="F18" s="122">
        <f>IF(AND('WA Oct 2020'!Q2&gt;0,'WA Oct 2020'!S2&gt;0),IF($C$13*$C$14&lt;('WA Oct 2020'!R2+'WA Oct 2020'!P2),0,IF($C$13*$C$14&lt;=('WA Oct 2020'!T2+'WA Oct 2020'!R2+'WA Oct 2020'!P2),(($C$13*$C$14-('WA Oct 2020'!R2+'WA Oct 2020'!P2))*'WA Oct 2020'!S2/100),('WA Oct 2020'!T2*'WA Oct 2020'!S2/100))),0)</f>
        <v>0</v>
      </c>
      <c r="G18" s="225">
        <f>IF(AND('WA Oct 2020'!R3&gt;0,'WA Oct 2020'!T3&gt;0),IF(($C$13*$C$14&lt;'WA Oct 2020'!T3),(0),($C$13*$C$14-'WA Oct 2020'!T3)*'WA Oct 2020'!U3/100),IF(AND('WA Oct 2020'!R3&gt;0,'WA Oct 2020'!T3=""),IF(($C$13*$C$14&lt;'WA Oct 2020'!R3+'WA Oct 2020'!P3),(0),(($C$13*$C$14-('WA Oct 2020'!R3+'WA Oct 2020'!P3))*'WA Oct 2020'!S3/100)),IF(AND('WA Oct 2020'!P3&gt;0,'WA Oct 2020'!R3=""&gt;0),IF(($C$13*$C$14&lt;'WA Oct 2020'!P3),(0),($C$13*$C$14-'WA Oct 2020'!P3)*'WA Oct 2020'!Q3/100),0)))</f>
        <v>0</v>
      </c>
      <c r="H18" s="122">
        <f>(C13*C15)*'WA Oct 2020'!W4/100</f>
        <v>153.04636363636365</v>
      </c>
      <c r="I18" s="123">
        <f>SUM(C18:H18)</f>
        <v>1628.7685454545453</v>
      </c>
      <c r="J18" s="171">
        <f>(I18-C18)*4</f>
        <v>5373.6363636363631</v>
      </c>
      <c r="K18" s="171">
        <f t="shared" ref="K18" si="2">I18*4</f>
        <v>6515.0741818181814</v>
      </c>
      <c r="L18" s="172">
        <f>K18*1.1</f>
        <v>7166.5816000000004</v>
      </c>
      <c r="M18" s="125">
        <v>0</v>
      </c>
      <c r="N18" s="125">
        <f>'WA Oct 2020'!BC4</f>
        <v>0</v>
      </c>
      <c r="O18" s="125">
        <f>'WA Oct 2020'!BD4</f>
        <v>0</v>
      </c>
      <c r="P18" s="125">
        <f>'WA Oct 2020'!BE4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72">
        <f>S18*1.1</f>
        <v>7166.5816000000004</v>
      </c>
      <c r="V18" s="172">
        <f>T18*1.1</f>
        <v>7166.5816000000004</v>
      </c>
      <c r="W18" s="226">
        <f>'WA Oct 2020'!BL4</f>
        <v>0</v>
      </c>
      <c r="X18" s="234" t="str">
        <f>'WA Oct 2020'!BM4</f>
        <v>n</v>
      </c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</row>
    <row r="19" spans="1:53" x14ac:dyDescent="0.15"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</row>
    <row r="20" spans="1:53" x14ac:dyDescent="0.15"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</row>
    <row r="21" spans="1:53" x14ac:dyDescent="0.15"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</row>
    <row r="22" spans="1:53" x14ac:dyDescent="0.15"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</row>
    <row r="23" spans="1:53" x14ac:dyDescent="0.15"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</row>
    <row r="24" spans="1:53" x14ac:dyDescent="0.15"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</row>
    <row r="25" spans="1:53" x14ac:dyDescent="0.15"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  <c r="AV25" s="251"/>
      <c r="AW25" s="251"/>
      <c r="AX25" s="251"/>
      <c r="AY25" s="251"/>
      <c r="AZ25" s="251"/>
      <c r="BA25" s="251"/>
    </row>
    <row r="26" spans="1:53" x14ac:dyDescent="0.15"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</row>
    <row r="27" spans="1:53" x14ac:dyDescent="0.15"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</row>
    <row r="28" spans="1:53" x14ac:dyDescent="0.15"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</row>
    <row r="29" spans="1:53" x14ac:dyDescent="0.15"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</row>
    <row r="30" spans="1:53" x14ac:dyDescent="0.15"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</row>
    <row r="31" spans="1:53" x14ac:dyDescent="0.15"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</row>
    <row r="32" spans="1:53" x14ac:dyDescent="0.15"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</row>
    <row r="33" spans="26:53" x14ac:dyDescent="0.15"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</row>
    <row r="34" spans="26:53" x14ac:dyDescent="0.15"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</row>
    <row r="35" spans="26:53" x14ac:dyDescent="0.15"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</row>
    <row r="36" spans="26:53" x14ac:dyDescent="0.15"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</row>
    <row r="37" spans="26:53" x14ac:dyDescent="0.15"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  <c r="AT37" s="251"/>
      <c r="AU37" s="251"/>
      <c r="AV37" s="251"/>
      <c r="AW37" s="251"/>
      <c r="AX37" s="251"/>
      <c r="AY37" s="251"/>
      <c r="AZ37" s="251"/>
      <c r="BA37" s="251"/>
    </row>
    <row r="38" spans="26:53" x14ac:dyDescent="0.15"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</row>
    <row r="39" spans="26:53" x14ac:dyDescent="0.15"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  <c r="AS39" s="251"/>
      <c r="AT39" s="251"/>
      <c r="AU39" s="251"/>
      <c r="AV39" s="251"/>
      <c r="AW39" s="251"/>
      <c r="AX39" s="251"/>
      <c r="AY39" s="251"/>
      <c r="AZ39" s="251"/>
      <c r="BA39" s="251"/>
    </row>
    <row r="40" spans="26:53" x14ac:dyDescent="0.15"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51"/>
      <c r="AV40" s="251"/>
      <c r="AW40" s="251"/>
      <c r="AX40" s="251"/>
      <c r="AY40" s="251"/>
      <c r="AZ40" s="251"/>
      <c r="BA40" s="251"/>
    </row>
    <row r="41" spans="26:53" x14ac:dyDescent="0.15"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  <c r="AT41" s="251"/>
      <c r="AU41" s="251"/>
      <c r="AV41" s="251"/>
      <c r="AW41" s="251"/>
      <c r="AX41" s="251"/>
      <c r="AY41" s="251"/>
      <c r="AZ41" s="251"/>
      <c r="BA41" s="251"/>
    </row>
    <row r="42" spans="26:53" x14ac:dyDescent="0.15"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51"/>
      <c r="AV42" s="251"/>
      <c r="AW42" s="251"/>
      <c r="AX42" s="251"/>
      <c r="AY42" s="251"/>
      <c r="AZ42" s="251"/>
      <c r="BA42" s="251"/>
    </row>
    <row r="43" spans="26:53" x14ac:dyDescent="0.15"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</row>
    <row r="44" spans="26:53" x14ac:dyDescent="0.15"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</row>
    <row r="45" spans="26:53" x14ac:dyDescent="0.15"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</row>
    <row r="46" spans="26:53" x14ac:dyDescent="0.15"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</row>
    <row r="47" spans="26:53" x14ac:dyDescent="0.15"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</row>
    <row r="48" spans="26:53" x14ac:dyDescent="0.15"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</row>
    <row r="49" spans="26:53" x14ac:dyDescent="0.15"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</row>
    <row r="50" spans="26:53" x14ac:dyDescent="0.15"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</row>
    <row r="51" spans="26:53" x14ac:dyDescent="0.15"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</row>
    <row r="52" spans="26:53" x14ac:dyDescent="0.15"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</row>
    <row r="53" spans="26:53" x14ac:dyDescent="0.15"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</row>
    <row r="54" spans="26:53" x14ac:dyDescent="0.15"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</row>
    <row r="55" spans="26:53" x14ac:dyDescent="0.15"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</row>
    <row r="56" spans="26:53" x14ac:dyDescent="0.15"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</row>
    <row r="57" spans="26:53" x14ac:dyDescent="0.15"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</row>
    <row r="58" spans="26:53" x14ac:dyDescent="0.15"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</row>
    <row r="59" spans="26:53" x14ac:dyDescent="0.15"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</row>
    <row r="60" spans="26:53" x14ac:dyDescent="0.15"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</row>
    <row r="61" spans="26:53" x14ac:dyDescent="0.15"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</row>
    <row r="62" spans="26:53" x14ac:dyDescent="0.15"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</row>
    <row r="63" spans="26:53" x14ac:dyDescent="0.15"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</row>
    <row r="64" spans="26:53" x14ac:dyDescent="0.15"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</row>
    <row r="65" spans="26:53" x14ac:dyDescent="0.15"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</row>
    <row r="66" spans="26:53" x14ac:dyDescent="0.15"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</row>
    <row r="67" spans="26:53" x14ac:dyDescent="0.15"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</row>
    <row r="68" spans="26:53" x14ac:dyDescent="0.15"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51"/>
      <c r="AV68" s="251"/>
      <c r="AW68" s="251"/>
      <c r="AX68" s="251"/>
      <c r="AY68" s="251"/>
      <c r="AZ68" s="251"/>
      <c r="BA68" s="251"/>
    </row>
    <row r="69" spans="26:53" x14ac:dyDescent="0.15"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251"/>
      <c r="AV69" s="251"/>
      <c r="AW69" s="251"/>
      <c r="AX69" s="251"/>
      <c r="AY69" s="251"/>
      <c r="AZ69" s="251"/>
      <c r="BA69" s="251"/>
    </row>
    <row r="70" spans="26:53" x14ac:dyDescent="0.15"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  <c r="AY70" s="251"/>
      <c r="AZ70" s="251"/>
      <c r="BA70" s="251"/>
    </row>
    <row r="71" spans="26:53" x14ac:dyDescent="0.15"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51"/>
      <c r="AV71" s="251"/>
      <c r="AW71" s="251"/>
      <c r="AX71" s="251"/>
      <c r="AY71" s="251"/>
      <c r="AZ71" s="251"/>
      <c r="BA71" s="251"/>
    </row>
    <row r="72" spans="26:53" x14ac:dyDescent="0.15"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</row>
    <row r="73" spans="26:53" x14ac:dyDescent="0.15"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51"/>
      <c r="AV73" s="251"/>
      <c r="AW73" s="251"/>
      <c r="AX73" s="251"/>
      <c r="AY73" s="251"/>
      <c r="AZ73" s="251"/>
      <c r="BA73" s="251"/>
    </row>
    <row r="74" spans="26:53" x14ac:dyDescent="0.15"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</row>
    <row r="75" spans="26:53" x14ac:dyDescent="0.15"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</row>
    <row r="76" spans="26:53" x14ac:dyDescent="0.15"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</row>
    <row r="77" spans="26:53" x14ac:dyDescent="0.15"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</row>
    <row r="78" spans="26:53" x14ac:dyDescent="0.15"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</row>
    <row r="79" spans="26:53" x14ac:dyDescent="0.15"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</row>
    <row r="80" spans="26:53" x14ac:dyDescent="0.15"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</row>
    <row r="81" spans="26:53" x14ac:dyDescent="0.15"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</row>
    <row r="82" spans="26:53" x14ac:dyDescent="0.15"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</row>
    <row r="83" spans="26:53" x14ac:dyDescent="0.15"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</row>
    <row r="84" spans="26:53" x14ac:dyDescent="0.15"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</row>
    <row r="85" spans="26:53" x14ac:dyDescent="0.15"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</row>
    <row r="86" spans="26:53" x14ac:dyDescent="0.15"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</row>
    <row r="87" spans="26:53" x14ac:dyDescent="0.15"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</row>
    <row r="88" spans="26:53" x14ac:dyDescent="0.15"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</row>
    <row r="89" spans="26:53" x14ac:dyDescent="0.15"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</row>
    <row r="90" spans="26:53" x14ac:dyDescent="0.15"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</row>
    <row r="91" spans="26:53" x14ac:dyDescent="0.15"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</row>
    <row r="92" spans="26:53" x14ac:dyDescent="0.15"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</row>
    <row r="93" spans="26:53" x14ac:dyDescent="0.15"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</row>
    <row r="94" spans="26:53" x14ac:dyDescent="0.15"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</row>
    <row r="95" spans="26:53" x14ac:dyDescent="0.15"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</row>
    <row r="96" spans="26:53" x14ac:dyDescent="0.15"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</row>
    <row r="97" spans="26:53" x14ac:dyDescent="0.15"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</row>
    <row r="98" spans="26:53" x14ac:dyDescent="0.15"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</row>
    <row r="99" spans="26:53" x14ac:dyDescent="0.15"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</row>
    <row r="100" spans="26:53" x14ac:dyDescent="0.15"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251"/>
      <c r="AZ100" s="251"/>
      <c r="BA100" s="251"/>
    </row>
    <row r="101" spans="26:53" x14ac:dyDescent="0.15"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</row>
    <row r="102" spans="26:53" x14ac:dyDescent="0.15"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</row>
    <row r="103" spans="26:53" x14ac:dyDescent="0.15"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</row>
    <row r="104" spans="26:53" x14ac:dyDescent="0.15"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</row>
    <row r="105" spans="26:53" x14ac:dyDescent="0.15"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</row>
    <row r="106" spans="26:53" x14ac:dyDescent="0.15"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</row>
    <row r="107" spans="26:53" x14ac:dyDescent="0.15"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251"/>
      <c r="AZ107" s="251"/>
      <c r="BA107" s="251"/>
    </row>
    <row r="108" spans="26:53" x14ac:dyDescent="0.15"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251"/>
      <c r="AZ108" s="251"/>
      <c r="BA108" s="251"/>
    </row>
    <row r="109" spans="26:53" x14ac:dyDescent="0.15"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251"/>
      <c r="AZ109" s="251"/>
      <c r="BA109" s="251"/>
    </row>
    <row r="110" spans="26:53" x14ac:dyDescent="0.15"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</row>
    <row r="111" spans="26:53" x14ac:dyDescent="0.15"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</row>
    <row r="112" spans="26:53" x14ac:dyDescent="0.15"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</row>
    <row r="113" spans="26:53" x14ac:dyDescent="0.15"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</row>
    <row r="114" spans="26:53" x14ac:dyDescent="0.15"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</row>
    <row r="115" spans="26:53" x14ac:dyDescent="0.15"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251"/>
      <c r="AZ115" s="251"/>
      <c r="BA115" s="251"/>
    </row>
    <row r="116" spans="26:53" x14ac:dyDescent="0.15"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</row>
    <row r="117" spans="26:53" x14ac:dyDescent="0.15"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</row>
    <row r="118" spans="26:53" x14ac:dyDescent="0.15"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</row>
    <row r="119" spans="26:53" x14ac:dyDescent="0.15"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</row>
    <row r="120" spans="26:53" x14ac:dyDescent="0.15"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</row>
    <row r="121" spans="26:53" x14ac:dyDescent="0.15"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51"/>
      <c r="AV121" s="251"/>
      <c r="AW121" s="251"/>
      <c r="AX121" s="251"/>
      <c r="AY121" s="251"/>
      <c r="AZ121" s="251"/>
      <c r="BA121" s="251"/>
    </row>
    <row r="122" spans="26:53" x14ac:dyDescent="0.15"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</row>
    <row r="123" spans="26:53" x14ac:dyDescent="0.15"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51"/>
      <c r="AV123" s="251"/>
      <c r="AW123" s="251"/>
      <c r="AX123" s="251"/>
      <c r="AY123" s="251"/>
      <c r="AZ123" s="251"/>
      <c r="BA123" s="251"/>
    </row>
    <row r="124" spans="26:53" x14ac:dyDescent="0.15"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/>
      <c r="AW124" s="251"/>
      <c r="AX124" s="251"/>
      <c r="AY124" s="251"/>
      <c r="AZ124" s="251"/>
      <c r="BA124" s="251"/>
    </row>
    <row r="125" spans="26:53" x14ac:dyDescent="0.15"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  <c r="AT125" s="251"/>
      <c r="AU125" s="251"/>
      <c r="AV125" s="251"/>
      <c r="AW125" s="251"/>
      <c r="AX125" s="251"/>
      <c r="AY125" s="251"/>
      <c r="AZ125" s="251"/>
      <c r="BA125" s="251"/>
    </row>
    <row r="126" spans="26:53" x14ac:dyDescent="0.15"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</row>
    <row r="127" spans="26:53" x14ac:dyDescent="0.15"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</row>
    <row r="128" spans="26:53" x14ac:dyDescent="0.15"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51"/>
      <c r="AV128" s="251"/>
      <c r="AW128" s="251"/>
      <c r="AX128" s="251"/>
      <c r="AY128" s="251"/>
      <c r="AZ128" s="251"/>
      <c r="BA128" s="251"/>
    </row>
    <row r="129" spans="26:53" x14ac:dyDescent="0.15"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</row>
    <row r="130" spans="26:53" x14ac:dyDescent="0.15"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  <c r="AS130" s="251"/>
      <c r="AT130" s="251"/>
      <c r="AU130" s="251"/>
      <c r="AV130" s="251"/>
      <c r="AW130" s="251"/>
      <c r="AX130" s="251"/>
      <c r="AY130" s="251"/>
      <c r="AZ130" s="251"/>
      <c r="BA130" s="251"/>
    </row>
    <row r="131" spans="26:53" x14ac:dyDescent="0.15"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  <c r="AS131" s="251"/>
      <c r="AT131" s="251"/>
      <c r="AU131" s="251"/>
      <c r="AV131" s="251"/>
      <c r="AW131" s="251"/>
      <c r="AX131" s="251"/>
      <c r="AY131" s="251"/>
      <c r="AZ131" s="251"/>
      <c r="BA131" s="251"/>
    </row>
    <row r="132" spans="26:53" x14ac:dyDescent="0.15"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  <c r="AS132" s="251"/>
      <c r="AT132" s="251"/>
      <c r="AU132" s="251"/>
      <c r="AV132" s="251"/>
      <c r="AW132" s="251"/>
      <c r="AX132" s="251"/>
      <c r="AY132" s="251"/>
      <c r="AZ132" s="251"/>
      <c r="BA132" s="251"/>
    </row>
    <row r="133" spans="26:53" x14ac:dyDescent="0.15"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  <c r="AS133" s="251"/>
      <c r="AT133" s="251"/>
      <c r="AU133" s="251"/>
      <c r="AV133" s="251"/>
      <c r="AW133" s="251"/>
      <c r="AX133" s="251"/>
      <c r="AY133" s="251"/>
      <c r="AZ133" s="251"/>
      <c r="BA133" s="251"/>
    </row>
    <row r="134" spans="26:53" x14ac:dyDescent="0.15"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  <c r="AS134" s="251"/>
      <c r="AT134" s="251"/>
      <c r="AU134" s="251"/>
      <c r="AV134" s="251"/>
      <c r="AW134" s="251"/>
      <c r="AX134" s="251"/>
      <c r="AY134" s="251"/>
      <c r="AZ134" s="251"/>
      <c r="BA134" s="251"/>
    </row>
    <row r="135" spans="26:53" x14ac:dyDescent="0.15"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  <c r="AS135" s="251"/>
      <c r="AT135" s="251"/>
      <c r="AU135" s="251"/>
      <c r="AV135" s="251"/>
      <c r="AW135" s="251"/>
      <c r="AX135" s="251"/>
      <c r="AY135" s="251"/>
      <c r="AZ135" s="251"/>
      <c r="BA135" s="251"/>
    </row>
    <row r="136" spans="26:53" x14ac:dyDescent="0.15"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</row>
    <row r="137" spans="26:53" x14ac:dyDescent="0.15"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  <c r="AT137" s="251"/>
      <c r="AU137" s="251"/>
      <c r="AV137" s="251"/>
      <c r="AW137" s="251"/>
      <c r="AX137" s="251"/>
      <c r="AY137" s="251"/>
      <c r="AZ137" s="251"/>
      <c r="BA137" s="251"/>
    </row>
    <row r="138" spans="26:53" x14ac:dyDescent="0.15"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  <c r="AT138" s="251"/>
      <c r="AU138" s="251"/>
      <c r="AV138" s="251"/>
      <c r="AW138" s="251"/>
      <c r="AX138" s="251"/>
      <c r="AY138" s="251"/>
      <c r="AZ138" s="251"/>
      <c r="BA138" s="251"/>
    </row>
    <row r="139" spans="26:53" x14ac:dyDescent="0.15"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  <c r="AS139" s="251"/>
      <c r="AT139" s="251"/>
      <c r="AU139" s="251"/>
      <c r="AV139" s="251"/>
      <c r="AW139" s="251"/>
      <c r="AX139" s="251"/>
      <c r="AY139" s="251"/>
      <c r="AZ139" s="251"/>
      <c r="BA139" s="251"/>
    </row>
    <row r="140" spans="26:53" x14ac:dyDescent="0.15"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</row>
    <row r="141" spans="26:53" x14ac:dyDescent="0.15"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  <c r="AS141" s="251"/>
      <c r="AT141" s="251"/>
      <c r="AU141" s="251"/>
      <c r="AV141" s="251"/>
      <c r="AW141" s="251"/>
      <c r="AX141" s="251"/>
      <c r="AY141" s="251"/>
      <c r="AZ141" s="251"/>
      <c r="BA141" s="251"/>
    </row>
    <row r="142" spans="26:53" x14ac:dyDescent="0.15"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  <c r="AS142" s="251"/>
      <c r="AT142" s="251"/>
      <c r="AU142" s="251"/>
      <c r="AV142" s="251"/>
      <c r="AW142" s="251"/>
      <c r="AX142" s="251"/>
      <c r="AY142" s="251"/>
      <c r="AZ142" s="251"/>
      <c r="BA142" s="251"/>
    </row>
    <row r="143" spans="26:53" x14ac:dyDescent="0.15"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</row>
    <row r="144" spans="26:53" x14ac:dyDescent="0.15"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  <c r="AS144" s="251"/>
      <c r="AT144" s="251"/>
      <c r="AU144" s="251"/>
      <c r="AV144" s="251"/>
      <c r="AW144" s="251"/>
      <c r="AX144" s="251"/>
      <c r="AY144" s="251"/>
      <c r="AZ144" s="251"/>
      <c r="BA144" s="251"/>
    </row>
    <row r="145" spans="26:53" x14ac:dyDescent="0.15"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  <c r="AS145" s="251"/>
      <c r="AT145" s="251"/>
      <c r="AU145" s="251"/>
      <c r="AV145" s="251"/>
      <c r="AW145" s="251"/>
      <c r="AX145" s="251"/>
      <c r="AY145" s="251"/>
      <c r="AZ145" s="251"/>
      <c r="BA145" s="251"/>
    </row>
    <row r="146" spans="26:53" x14ac:dyDescent="0.15"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  <c r="AS146" s="251"/>
      <c r="AT146" s="251"/>
      <c r="AU146" s="251"/>
      <c r="AV146" s="251"/>
      <c r="AW146" s="251"/>
      <c r="AX146" s="251"/>
      <c r="AY146" s="251"/>
      <c r="AZ146" s="251"/>
      <c r="BA146" s="251"/>
    </row>
    <row r="147" spans="26:53" x14ac:dyDescent="0.15"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  <c r="AT147" s="251"/>
      <c r="AU147" s="251"/>
      <c r="AV147" s="251"/>
      <c r="AW147" s="251"/>
      <c r="AX147" s="251"/>
      <c r="AY147" s="251"/>
      <c r="AZ147" s="251"/>
      <c r="BA147" s="251"/>
    </row>
    <row r="148" spans="26:53" x14ac:dyDescent="0.15"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  <c r="AS148" s="251"/>
      <c r="AT148" s="251"/>
      <c r="AU148" s="251"/>
      <c r="AV148" s="251"/>
      <c r="AW148" s="251"/>
      <c r="AX148" s="251"/>
      <c r="AY148" s="251"/>
      <c r="AZ148" s="251"/>
      <c r="BA148" s="251"/>
    </row>
    <row r="149" spans="26:53" x14ac:dyDescent="0.15"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  <c r="AT149" s="251"/>
      <c r="AU149" s="251"/>
      <c r="AV149" s="251"/>
      <c r="AW149" s="251"/>
      <c r="AX149" s="251"/>
      <c r="AY149" s="251"/>
      <c r="AZ149" s="251"/>
      <c r="BA149" s="251"/>
    </row>
    <row r="150" spans="26:53" x14ac:dyDescent="0.15"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  <c r="AS150" s="251"/>
      <c r="AT150" s="251"/>
      <c r="AU150" s="251"/>
      <c r="AV150" s="251"/>
      <c r="AW150" s="251"/>
      <c r="AX150" s="251"/>
      <c r="AY150" s="251"/>
      <c r="AZ150" s="251"/>
      <c r="BA150" s="251"/>
    </row>
    <row r="151" spans="26:53" x14ac:dyDescent="0.15"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  <c r="AS151" s="251"/>
      <c r="AT151" s="251"/>
      <c r="AU151" s="251"/>
      <c r="AV151" s="251"/>
      <c r="AW151" s="251"/>
      <c r="AX151" s="251"/>
      <c r="AY151" s="251"/>
      <c r="AZ151" s="251"/>
      <c r="BA151" s="251"/>
    </row>
    <row r="152" spans="26:53" x14ac:dyDescent="0.15"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  <c r="AS152" s="251"/>
      <c r="AT152" s="251"/>
      <c r="AU152" s="251"/>
      <c r="AV152" s="251"/>
      <c r="AW152" s="251"/>
      <c r="AX152" s="251"/>
      <c r="AY152" s="251"/>
      <c r="AZ152" s="251"/>
      <c r="BA152" s="251"/>
    </row>
    <row r="153" spans="26:53" x14ac:dyDescent="0.15"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  <c r="AT153" s="251"/>
      <c r="AU153" s="251"/>
      <c r="AV153" s="251"/>
      <c r="AW153" s="251"/>
      <c r="AX153" s="251"/>
      <c r="AY153" s="251"/>
      <c r="AZ153" s="251"/>
      <c r="BA153" s="251"/>
    </row>
    <row r="154" spans="26:53" x14ac:dyDescent="0.15"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  <c r="AT154" s="251"/>
      <c r="AU154" s="251"/>
      <c r="AV154" s="251"/>
      <c r="AW154" s="251"/>
      <c r="AX154" s="251"/>
      <c r="AY154" s="251"/>
      <c r="AZ154" s="251"/>
      <c r="BA154" s="251"/>
    </row>
    <row r="155" spans="26:53" x14ac:dyDescent="0.15"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  <c r="AS155" s="251"/>
      <c r="AT155" s="251"/>
      <c r="AU155" s="251"/>
      <c r="AV155" s="251"/>
      <c r="AW155" s="251"/>
      <c r="AX155" s="251"/>
      <c r="AY155" s="251"/>
      <c r="AZ155" s="251"/>
      <c r="BA155" s="251"/>
    </row>
    <row r="156" spans="26:53" x14ac:dyDescent="0.15"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</row>
    <row r="157" spans="26:53" x14ac:dyDescent="0.15"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</row>
    <row r="158" spans="26:53" x14ac:dyDescent="0.15"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</row>
    <row r="159" spans="26:53" x14ac:dyDescent="0.15"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  <c r="AT159" s="251"/>
      <c r="AU159" s="251"/>
      <c r="AV159" s="251"/>
      <c r="AW159" s="251"/>
      <c r="AX159" s="251"/>
      <c r="AY159" s="251"/>
      <c r="AZ159" s="251"/>
      <c r="BA159" s="251"/>
    </row>
    <row r="160" spans="26:53" x14ac:dyDescent="0.15"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  <c r="AT160" s="251"/>
      <c r="AU160" s="251"/>
      <c r="AV160" s="251"/>
      <c r="AW160" s="251"/>
      <c r="AX160" s="251"/>
      <c r="AY160" s="251"/>
      <c r="AZ160" s="251"/>
      <c r="BA160" s="251"/>
    </row>
    <row r="161" spans="26:53" x14ac:dyDescent="0.15"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  <c r="AS161" s="251"/>
      <c r="AT161" s="251"/>
      <c r="AU161" s="251"/>
      <c r="AV161" s="251"/>
      <c r="AW161" s="251"/>
      <c r="AX161" s="251"/>
      <c r="AY161" s="251"/>
      <c r="AZ161" s="251"/>
      <c r="BA161" s="251"/>
    </row>
    <row r="162" spans="26:53" x14ac:dyDescent="0.15"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  <c r="AS162" s="251"/>
      <c r="AT162" s="251"/>
      <c r="AU162" s="251"/>
      <c r="AV162" s="251"/>
      <c r="AW162" s="251"/>
      <c r="AX162" s="251"/>
      <c r="AY162" s="251"/>
      <c r="AZ162" s="251"/>
      <c r="BA162" s="251"/>
    </row>
    <row r="163" spans="26:53" x14ac:dyDescent="0.15"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  <c r="AS163" s="251"/>
      <c r="AT163" s="251"/>
      <c r="AU163" s="251"/>
      <c r="AV163" s="251"/>
      <c r="AW163" s="251"/>
      <c r="AX163" s="251"/>
      <c r="AY163" s="251"/>
      <c r="AZ163" s="251"/>
      <c r="BA163" s="251"/>
    </row>
    <row r="164" spans="26:53" x14ac:dyDescent="0.15"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  <c r="AS164" s="251"/>
      <c r="AT164" s="251"/>
      <c r="AU164" s="251"/>
      <c r="AV164" s="251"/>
      <c r="AW164" s="251"/>
      <c r="AX164" s="251"/>
      <c r="AY164" s="251"/>
      <c r="AZ164" s="251"/>
      <c r="BA164" s="251"/>
    </row>
    <row r="165" spans="26:53" x14ac:dyDescent="0.15"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  <c r="AS165" s="251"/>
      <c r="AT165" s="251"/>
      <c r="AU165" s="251"/>
      <c r="AV165" s="251"/>
      <c r="AW165" s="251"/>
      <c r="AX165" s="251"/>
      <c r="AY165" s="251"/>
      <c r="AZ165" s="251"/>
      <c r="BA165" s="251"/>
    </row>
    <row r="166" spans="26:53" x14ac:dyDescent="0.15"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  <c r="AT166" s="251"/>
      <c r="AU166" s="251"/>
      <c r="AV166" s="251"/>
      <c r="AW166" s="251"/>
      <c r="AX166" s="251"/>
      <c r="AY166" s="251"/>
      <c r="AZ166" s="251"/>
      <c r="BA166" s="251"/>
    </row>
    <row r="167" spans="26:53" x14ac:dyDescent="0.15"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  <c r="AS167" s="251"/>
      <c r="AT167" s="251"/>
      <c r="AU167" s="251"/>
      <c r="AV167" s="251"/>
      <c r="AW167" s="251"/>
      <c r="AX167" s="251"/>
      <c r="AY167" s="251"/>
      <c r="AZ167" s="251"/>
      <c r="BA167" s="251"/>
    </row>
    <row r="168" spans="26:53" x14ac:dyDescent="0.15"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  <c r="AS168" s="251"/>
      <c r="AT168" s="251"/>
      <c r="AU168" s="251"/>
      <c r="AV168" s="251"/>
      <c r="AW168" s="251"/>
      <c r="AX168" s="251"/>
      <c r="AY168" s="251"/>
      <c r="AZ168" s="251"/>
      <c r="BA168" s="251"/>
    </row>
    <row r="169" spans="26:53" x14ac:dyDescent="0.15"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  <c r="AS169" s="251"/>
      <c r="AT169" s="251"/>
      <c r="AU169" s="251"/>
      <c r="AV169" s="251"/>
      <c r="AW169" s="251"/>
      <c r="AX169" s="251"/>
      <c r="AY169" s="251"/>
      <c r="AZ169" s="251"/>
      <c r="BA169" s="251"/>
    </row>
    <row r="170" spans="26:53" x14ac:dyDescent="0.15"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  <c r="AS170" s="251"/>
      <c r="AT170" s="251"/>
      <c r="AU170" s="251"/>
      <c r="AV170" s="251"/>
      <c r="AW170" s="251"/>
      <c r="AX170" s="251"/>
      <c r="AY170" s="251"/>
      <c r="AZ170" s="251"/>
      <c r="BA170" s="251"/>
    </row>
    <row r="171" spans="26:53" x14ac:dyDescent="0.15"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  <c r="AS171" s="251"/>
      <c r="AT171" s="251"/>
      <c r="AU171" s="251"/>
      <c r="AV171" s="251"/>
      <c r="AW171" s="251"/>
      <c r="AX171" s="251"/>
      <c r="AY171" s="251"/>
      <c r="AZ171" s="251"/>
      <c r="BA171" s="251"/>
    </row>
    <row r="172" spans="26:53" x14ac:dyDescent="0.15"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  <c r="AT172" s="251"/>
      <c r="AU172" s="251"/>
      <c r="AV172" s="251"/>
      <c r="AW172" s="251"/>
      <c r="AX172" s="251"/>
      <c r="AY172" s="251"/>
      <c r="AZ172" s="251"/>
      <c r="BA172" s="251"/>
    </row>
    <row r="173" spans="26:53" x14ac:dyDescent="0.15"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</row>
    <row r="174" spans="26:53" x14ac:dyDescent="0.15"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  <c r="AT174" s="251"/>
      <c r="AU174" s="251"/>
      <c r="AV174" s="251"/>
      <c r="AW174" s="251"/>
      <c r="AX174" s="251"/>
      <c r="AY174" s="251"/>
      <c r="AZ174" s="251"/>
      <c r="BA174" s="251"/>
    </row>
    <row r="175" spans="26:53" x14ac:dyDescent="0.15"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  <c r="AT175" s="251"/>
      <c r="AU175" s="251"/>
      <c r="AV175" s="251"/>
      <c r="AW175" s="251"/>
      <c r="AX175" s="251"/>
      <c r="AY175" s="251"/>
      <c r="AZ175" s="251"/>
      <c r="BA175" s="251"/>
    </row>
    <row r="176" spans="26:53" x14ac:dyDescent="0.15"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  <c r="AS176" s="251"/>
      <c r="AT176" s="251"/>
      <c r="AU176" s="251"/>
      <c r="AV176" s="251"/>
      <c r="AW176" s="251"/>
      <c r="AX176" s="251"/>
      <c r="AY176" s="251"/>
      <c r="AZ176" s="251"/>
      <c r="BA176" s="251"/>
    </row>
    <row r="177" spans="26:53" x14ac:dyDescent="0.15"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  <c r="AS177" s="251"/>
      <c r="AT177" s="251"/>
      <c r="AU177" s="251"/>
      <c r="AV177" s="251"/>
      <c r="AW177" s="251"/>
      <c r="AX177" s="251"/>
      <c r="AY177" s="251"/>
      <c r="AZ177" s="251"/>
      <c r="BA177" s="251"/>
    </row>
    <row r="178" spans="26:53" x14ac:dyDescent="0.15"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  <c r="AS178" s="251"/>
      <c r="AT178" s="251"/>
      <c r="AU178" s="251"/>
      <c r="AV178" s="251"/>
      <c r="AW178" s="251"/>
      <c r="AX178" s="251"/>
      <c r="AY178" s="251"/>
      <c r="AZ178" s="251"/>
      <c r="BA178" s="251"/>
    </row>
    <row r="179" spans="26:53" x14ac:dyDescent="0.15"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  <c r="AS179" s="251"/>
      <c r="AT179" s="251"/>
      <c r="AU179" s="251"/>
      <c r="AV179" s="251"/>
      <c r="AW179" s="251"/>
      <c r="AX179" s="251"/>
      <c r="AY179" s="251"/>
      <c r="AZ179" s="251"/>
      <c r="BA179" s="251"/>
    </row>
    <row r="180" spans="26:53" x14ac:dyDescent="0.15"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  <c r="AS180" s="251"/>
      <c r="AT180" s="251"/>
      <c r="AU180" s="251"/>
      <c r="AV180" s="251"/>
      <c r="AW180" s="251"/>
      <c r="AX180" s="251"/>
      <c r="AY180" s="251"/>
      <c r="AZ180" s="251"/>
      <c r="BA180" s="251"/>
    </row>
    <row r="181" spans="26:53" x14ac:dyDescent="0.15"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  <c r="AS181" s="251"/>
      <c r="AT181" s="251"/>
      <c r="AU181" s="251"/>
      <c r="AV181" s="251"/>
      <c r="AW181" s="251"/>
      <c r="AX181" s="251"/>
      <c r="AY181" s="251"/>
      <c r="AZ181" s="251"/>
      <c r="BA181" s="251"/>
    </row>
    <row r="182" spans="26:53" x14ac:dyDescent="0.15"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  <c r="AS182" s="251"/>
      <c r="AT182" s="251"/>
      <c r="AU182" s="251"/>
      <c r="AV182" s="251"/>
      <c r="AW182" s="251"/>
      <c r="AX182" s="251"/>
      <c r="AY182" s="251"/>
      <c r="AZ182" s="251"/>
      <c r="BA182" s="251"/>
    </row>
    <row r="183" spans="26:53" x14ac:dyDescent="0.15"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  <c r="AS183" s="251"/>
      <c r="AT183" s="251"/>
      <c r="AU183" s="251"/>
      <c r="AV183" s="251"/>
      <c r="AW183" s="251"/>
      <c r="AX183" s="251"/>
      <c r="AY183" s="251"/>
      <c r="AZ183" s="251"/>
      <c r="BA183" s="251"/>
    </row>
    <row r="184" spans="26:53" x14ac:dyDescent="0.15"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  <c r="AS184" s="251"/>
      <c r="AT184" s="251"/>
      <c r="AU184" s="251"/>
      <c r="AV184" s="251"/>
      <c r="AW184" s="251"/>
      <c r="AX184" s="251"/>
      <c r="AY184" s="251"/>
      <c r="AZ184" s="251"/>
      <c r="BA184" s="251"/>
    </row>
    <row r="185" spans="26:53" x14ac:dyDescent="0.15"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  <c r="AS185" s="251"/>
      <c r="AT185" s="251"/>
      <c r="AU185" s="251"/>
      <c r="AV185" s="251"/>
      <c r="AW185" s="251"/>
      <c r="AX185" s="251"/>
      <c r="AY185" s="251"/>
      <c r="AZ185" s="251"/>
      <c r="BA185" s="251"/>
    </row>
    <row r="186" spans="26:53" x14ac:dyDescent="0.15"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  <c r="AS186" s="251"/>
      <c r="AT186" s="251"/>
      <c r="AU186" s="251"/>
      <c r="AV186" s="251"/>
      <c r="AW186" s="251"/>
      <c r="AX186" s="251"/>
      <c r="AY186" s="251"/>
      <c r="AZ186" s="251"/>
      <c r="BA186" s="251"/>
    </row>
    <row r="187" spans="26:53" x14ac:dyDescent="0.15"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  <c r="AS187" s="251"/>
      <c r="AT187" s="251"/>
      <c r="AU187" s="251"/>
      <c r="AV187" s="251"/>
      <c r="AW187" s="251"/>
      <c r="AX187" s="251"/>
      <c r="AY187" s="251"/>
      <c r="AZ187" s="251"/>
      <c r="BA187" s="251"/>
    </row>
    <row r="188" spans="26:53" x14ac:dyDescent="0.15"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  <c r="AS188" s="251"/>
      <c r="AT188" s="251"/>
      <c r="AU188" s="251"/>
      <c r="AV188" s="251"/>
      <c r="AW188" s="251"/>
      <c r="AX188" s="251"/>
      <c r="AY188" s="251"/>
      <c r="AZ188" s="251"/>
      <c r="BA188" s="251"/>
    </row>
    <row r="189" spans="26:53" x14ac:dyDescent="0.15"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  <c r="AS189" s="251"/>
      <c r="AT189" s="251"/>
      <c r="AU189" s="251"/>
      <c r="AV189" s="251"/>
      <c r="AW189" s="251"/>
      <c r="AX189" s="251"/>
      <c r="AY189" s="251"/>
      <c r="AZ189" s="251"/>
      <c r="BA189" s="251"/>
    </row>
    <row r="190" spans="26:53" x14ac:dyDescent="0.15"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</row>
    <row r="191" spans="26:53" x14ac:dyDescent="0.15"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  <c r="AS191" s="251"/>
      <c r="AT191" s="251"/>
      <c r="AU191" s="251"/>
      <c r="AV191" s="251"/>
      <c r="AW191" s="251"/>
      <c r="AX191" s="251"/>
      <c r="AY191" s="251"/>
      <c r="AZ191" s="251"/>
      <c r="BA191" s="251"/>
    </row>
    <row r="192" spans="26:53" x14ac:dyDescent="0.15"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  <c r="AS192" s="251"/>
      <c r="AT192" s="251"/>
      <c r="AU192" s="251"/>
      <c r="AV192" s="251"/>
      <c r="AW192" s="251"/>
      <c r="AX192" s="251"/>
      <c r="AY192" s="251"/>
      <c r="AZ192" s="251"/>
      <c r="BA192" s="251"/>
    </row>
    <row r="193" spans="26:53" x14ac:dyDescent="0.15"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  <c r="AU193" s="251"/>
      <c r="AV193" s="251"/>
      <c r="AW193" s="251"/>
      <c r="AX193" s="251"/>
      <c r="AY193" s="251"/>
      <c r="AZ193" s="251"/>
      <c r="BA193" s="251"/>
    </row>
    <row r="194" spans="26:53" x14ac:dyDescent="0.15"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  <c r="AS194" s="251"/>
      <c r="AT194" s="251"/>
      <c r="AU194" s="251"/>
      <c r="AV194" s="251"/>
      <c r="AW194" s="251"/>
      <c r="AX194" s="251"/>
      <c r="AY194" s="251"/>
      <c r="AZ194" s="251"/>
      <c r="BA194" s="251"/>
    </row>
    <row r="195" spans="26:53" x14ac:dyDescent="0.15"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  <c r="AT195" s="251"/>
      <c r="AU195" s="251"/>
      <c r="AV195" s="251"/>
      <c r="AW195" s="251"/>
      <c r="AX195" s="251"/>
      <c r="AY195" s="251"/>
      <c r="AZ195" s="251"/>
      <c r="BA195" s="251"/>
    </row>
    <row r="196" spans="26:53" x14ac:dyDescent="0.15"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  <c r="AS196" s="251"/>
      <c r="AT196" s="251"/>
      <c r="AU196" s="251"/>
      <c r="AV196" s="251"/>
      <c r="AW196" s="251"/>
      <c r="AX196" s="251"/>
      <c r="AY196" s="251"/>
      <c r="AZ196" s="251"/>
      <c r="BA196" s="251"/>
    </row>
    <row r="197" spans="26:53" x14ac:dyDescent="0.15"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  <c r="AT197" s="251"/>
      <c r="AU197" s="251"/>
      <c r="AV197" s="251"/>
      <c r="AW197" s="251"/>
      <c r="AX197" s="251"/>
      <c r="AY197" s="251"/>
      <c r="AZ197" s="251"/>
      <c r="BA197" s="251"/>
    </row>
    <row r="198" spans="26:53" x14ac:dyDescent="0.15"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  <c r="AS198" s="251"/>
      <c r="AT198" s="251"/>
      <c r="AU198" s="251"/>
      <c r="AV198" s="251"/>
      <c r="AW198" s="251"/>
      <c r="AX198" s="251"/>
      <c r="AY198" s="251"/>
      <c r="AZ198" s="251"/>
      <c r="BA198" s="251"/>
    </row>
    <row r="199" spans="26:53" x14ac:dyDescent="0.15"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  <c r="AS199" s="251"/>
      <c r="AT199" s="251"/>
      <c r="AU199" s="251"/>
      <c r="AV199" s="251"/>
      <c r="AW199" s="251"/>
      <c r="AX199" s="251"/>
      <c r="AY199" s="251"/>
      <c r="AZ199" s="251"/>
      <c r="BA199" s="251"/>
    </row>
    <row r="200" spans="26:53" x14ac:dyDescent="0.15"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  <c r="AS200" s="251"/>
      <c r="AT200" s="251"/>
      <c r="AU200" s="251"/>
      <c r="AV200" s="251"/>
      <c r="AW200" s="251"/>
      <c r="AX200" s="251"/>
      <c r="AY200" s="251"/>
      <c r="AZ200" s="251"/>
      <c r="BA200" s="251"/>
    </row>
    <row r="201" spans="26:53" x14ac:dyDescent="0.15"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  <c r="AS201" s="251"/>
      <c r="AT201" s="251"/>
      <c r="AU201" s="251"/>
      <c r="AV201" s="251"/>
      <c r="AW201" s="251"/>
      <c r="AX201" s="251"/>
      <c r="AY201" s="251"/>
      <c r="AZ201" s="251"/>
      <c r="BA201" s="251"/>
    </row>
    <row r="202" spans="26:53" x14ac:dyDescent="0.15"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</row>
    <row r="203" spans="26:53" x14ac:dyDescent="0.15"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</row>
    <row r="204" spans="26:53" x14ac:dyDescent="0.15"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</row>
    <row r="205" spans="26:53" x14ac:dyDescent="0.15"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  <c r="AS205" s="251"/>
      <c r="AT205" s="251"/>
      <c r="AU205" s="251"/>
      <c r="AV205" s="251"/>
      <c r="AW205" s="251"/>
      <c r="AX205" s="251"/>
      <c r="AY205" s="251"/>
      <c r="AZ205" s="251"/>
      <c r="BA205" s="251"/>
    </row>
    <row r="206" spans="26:53" x14ac:dyDescent="0.15"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  <c r="AS206" s="251"/>
      <c r="AT206" s="251"/>
      <c r="AU206" s="251"/>
      <c r="AV206" s="251"/>
      <c r="AW206" s="251"/>
      <c r="AX206" s="251"/>
      <c r="AY206" s="251"/>
      <c r="AZ206" s="251"/>
      <c r="BA206" s="251"/>
    </row>
    <row r="207" spans="26:53" x14ac:dyDescent="0.15"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  <c r="AS207" s="251"/>
      <c r="AT207" s="251"/>
      <c r="AU207" s="251"/>
      <c r="AV207" s="251"/>
      <c r="AW207" s="251"/>
      <c r="AX207" s="251"/>
      <c r="AY207" s="251"/>
      <c r="AZ207" s="251"/>
      <c r="BA207" s="251"/>
    </row>
    <row r="208" spans="26:53" x14ac:dyDescent="0.15"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  <c r="AS208" s="251"/>
      <c r="AT208" s="251"/>
      <c r="AU208" s="251"/>
      <c r="AV208" s="251"/>
      <c r="AW208" s="251"/>
      <c r="AX208" s="251"/>
      <c r="AY208" s="251"/>
      <c r="AZ208" s="251"/>
      <c r="BA208" s="251"/>
    </row>
    <row r="209" spans="26:53" x14ac:dyDescent="0.15"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  <c r="AS209" s="251"/>
      <c r="AT209" s="251"/>
      <c r="AU209" s="251"/>
      <c r="AV209" s="251"/>
      <c r="AW209" s="251"/>
      <c r="AX209" s="251"/>
      <c r="AY209" s="251"/>
      <c r="AZ209" s="251"/>
      <c r="BA209" s="251"/>
    </row>
    <row r="210" spans="26:53" x14ac:dyDescent="0.15"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  <c r="AS210" s="251"/>
      <c r="AT210" s="251"/>
      <c r="AU210" s="251"/>
      <c r="AV210" s="251"/>
      <c r="AW210" s="251"/>
      <c r="AX210" s="251"/>
      <c r="AY210" s="251"/>
      <c r="AZ210" s="251"/>
      <c r="BA210" s="251"/>
    </row>
    <row r="211" spans="26:53" x14ac:dyDescent="0.15"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  <c r="AS211" s="251"/>
      <c r="AT211" s="251"/>
      <c r="AU211" s="251"/>
      <c r="AV211" s="251"/>
      <c r="AW211" s="251"/>
      <c r="AX211" s="251"/>
      <c r="AY211" s="251"/>
      <c r="AZ211" s="251"/>
      <c r="BA211" s="251"/>
    </row>
    <row r="212" spans="26:53" x14ac:dyDescent="0.15">
      <c r="Z212" s="251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  <c r="AS212" s="251"/>
      <c r="AT212" s="251"/>
      <c r="AU212" s="251"/>
      <c r="AV212" s="251"/>
      <c r="AW212" s="251"/>
      <c r="AX212" s="251"/>
      <c r="AY212" s="251"/>
      <c r="AZ212" s="251"/>
      <c r="BA212" s="251"/>
    </row>
    <row r="213" spans="26:53" x14ac:dyDescent="0.15"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  <c r="AS213" s="251"/>
      <c r="AT213" s="251"/>
      <c r="AU213" s="251"/>
      <c r="AV213" s="251"/>
      <c r="AW213" s="251"/>
      <c r="AX213" s="251"/>
      <c r="AY213" s="251"/>
      <c r="AZ213" s="251"/>
      <c r="BA213" s="251"/>
    </row>
    <row r="214" spans="26:53" x14ac:dyDescent="0.15"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  <c r="AS214" s="251"/>
      <c r="AT214" s="251"/>
      <c r="AU214" s="251"/>
      <c r="AV214" s="251"/>
      <c r="AW214" s="251"/>
      <c r="AX214" s="251"/>
      <c r="AY214" s="251"/>
      <c r="AZ214" s="251"/>
      <c r="BA214" s="251"/>
    </row>
    <row r="215" spans="26:53" x14ac:dyDescent="0.15"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  <c r="AS215" s="251"/>
      <c r="AT215" s="251"/>
      <c r="AU215" s="251"/>
      <c r="AV215" s="251"/>
      <c r="AW215" s="251"/>
      <c r="AX215" s="251"/>
      <c r="AY215" s="251"/>
      <c r="AZ215" s="251"/>
      <c r="BA215" s="251"/>
    </row>
    <row r="216" spans="26:53" x14ac:dyDescent="0.15"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  <c r="AS216" s="251"/>
      <c r="AT216" s="251"/>
      <c r="AU216" s="251"/>
      <c r="AV216" s="251"/>
      <c r="AW216" s="251"/>
      <c r="AX216" s="251"/>
      <c r="AY216" s="251"/>
      <c r="AZ216" s="251"/>
      <c r="BA216" s="251"/>
    </row>
  </sheetData>
  <sheetProtection algorithmName="SHA-512" hashValue="LYnHMqYPRC2d61c4Cffjf19oDPJ9bBC9N9mgK0sfiy0UL9dgGfQVfM/gs5aAugBbpBWMm/2E/G8LxtbP3hvCpw==" saltValue="heZxDdMRxy7HCZvD3RE5EA==" spinCount="100000" sheet="1" objects="1" scenarios="1"/>
  <pageMargins left="0.75" right="0.75" top="1" bottom="1" header="0.5" footer="0.5"/>
  <pageSetup paperSize="10" orientation="portrait" horizontalDpi="4294967292" verticalDpi="4294967292"/>
  <ignoredErrors>
    <ignoredError sqref="C8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23155-F833-ED43-B412-D48AF850D58A}">
  <sheetPr codeName="Sheet2">
    <tabColor theme="5" tint="0.39997558519241921"/>
  </sheetPr>
  <dimension ref="A1:BA216"/>
  <sheetViews>
    <sheetView zoomScale="90" zoomScaleNormal="90" workbookViewId="0">
      <selection activeCell="D39" sqref="D39"/>
    </sheetView>
  </sheetViews>
  <sheetFormatPr baseColWidth="10" defaultRowHeight="14" x14ac:dyDescent="0.15"/>
  <cols>
    <col min="1" max="1" width="20.33203125" style="242" customWidth="1"/>
    <col min="2" max="2" width="24.33203125" style="242" customWidth="1"/>
    <col min="3" max="9" width="12.1640625" style="242" customWidth="1"/>
    <col min="10" max="11" width="12.1640625" style="242" hidden="1" customWidth="1"/>
    <col min="12" max="16" width="12.1640625" style="242" customWidth="1"/>
    <col min="17" max="20" width="12.1640625" style="242" hidden="1" customWidth="1"/>
    <col min="21" max="24" width="12.1640625" style="242" customWidth="1"/>
    <col min="25" max="53" width="7.5" style="242" customWidth="1"/>
    <col min="54" max="16384" width="10.83203125" style="242"/>
  </cols>
  <sheetData>
    <row r="1" spans="1:53" x14ac:dyDescent="0.15">
      <c r="A1" s="242" t="s">
        <v>61</v>
      </c>
    </row>
    <row r="2" spans="1:53" x14ac:dyDescent="0.15">
      <c r="A2" s="243" t="s">
        <v>11</v>
      </c>
    </row>
    <row r="3" spans="1:53" ht="15" thickBot="1" x14ac:dyDescent="0.2">
      <c r="G3" s="244"/>
    </row>
    <row r="4" spans="1:53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</row>
    <row r="5" spans="1:53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</row>
    <row r="6" spans="1:53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</row>
    <row r="7" spans="1:53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</row>
    <row r="8" spans="1:53" ht="18" customHeight="1" x14ac:dyDescent="0.15">
      <c r="A8" s="175" t="str">
        <f>'WA Apr 2020'!K2</f>
        <v>Horizon Power</v>
      </c>
      <c r="B8" s="177" t="str">
        <f>'WA Apr 2020'!L2</f>
        <v xml:space="preserve">Regulated </v>
      </c>
      <c r="C8" s="162">
        <f>IF('WA Apr 2020'!BP2=0,91*'WA Apr 2020'!M2/100,(91*'WA Apr 2020'!M2/100)+'WA Apr 2020'!BP2/4)</f>
        <v>147.16354545454544</v>
      </c>
      <c r="D8" s="162">
        <f>IF('WA Apr 2020'!O2="",$C$5*'WA Apr 2020'!N2/100,IF($C$5&gt;='WA Apr 2020'!P2,('WA Apr 2020'!P2*'WA Apr 2020'!N2/100),($C$5*'WA Apr 2020'!N2/100)))</f>
        <v>1258.2863636363636</v>
      </c>
      <c r="E8" s="162">
        <f>IF(AND('WA Apr 2020'!P2&gt;0,'WA Apr 2020'!R2&gt;0),IF($C$5&lt;'WA Apr 2020'!P2,0,IF($C$5&lt;=('WA Apr 2020'!R2+'WA Apr 2020'!P2),(($C$5-'WA Apr 2020'!P2)*'WA Apr 2020'!Q2/100),(('WA Apr 2020'!R2)*'WA Apr 2020'!Q2/100))),0)</f>
        <v>0</v>
      </c>
      <c r="F8" s="162">
        <f>IF(AND('WA Apr 2020'!Q2&gt;0,'WA Apr 2020'!S2&gt;0),IF($C$5&lt;('WA Apr 2020'!R2+'WA Apr 2020'!P2),0,IF($C$5&lt;=('WA Apr 2020'!T2+'WA Apr 2020'!R2+'WA Apr 2020'!P2),(($C$5-('WA Apr 2020'!R2+'WA Apr 2020'!P2))*'WA Apr 2020'!S2/100),('WA Apr 2020'!T2*'WA Apr 2020'!S2/100))),0)</f>
        <v>0</v>
      </c>
      <c r="G8" s="163">
        <v>0</v>
      </c>
      <c r="H8" s="162">
        <f>IF(AND('WA Apr 2020'!R2&gt;0,'WA Apr 2020'!T2&gt;0),IF(($C$5&lt;'WA Apr 2020'!T2),(0),($C$5-'WA Apr 2020'!T2)*'WA Apr 2020'!U2/100),IF(AND('WA Apr 2020'!R2&gt;0,'WA Apr 2020'!T2=""),IF(($C$5&lt;'WA Apr 2020'!R2+'WA Apr 2020'!P2),(0),(($C$5-('WA Apr 2020'!R2+'WA Apr 2020'!P2))*'WA Apr 2020'!S2/100)),IF(AND('WA Apr 2020'!P2&gt;0,'WA Apr 2020'!R2=""&gt;0),IF(($C$5&lt;'WA Apr 2020'!P2),(0),($C$5-'WA Apr 2020'!P2)*'WA Apr 2020'!Q2/100),0)))</f>
        <v>0</v>
      </c>
      <c r="I8" s="164">
        <f>SUM(C8:H8)</f>
        <v>1405.4499090909089</v>
      </c>
      <c r="J8" s="164">
        <f>(I8-C8)*4</f>
        <v>5033.1454545454544</v>
      </c>
      <c r="K8" s="164">
        <f>I8*4</f>
        <v>5621.7996363636357</v>
      </c>
      <c r="L8" s="165">
        <f>K8*1.1</f>
        <v>6183.9795999999997</v>
      </c>
      <c r="M8" s="161">
        <v>0</v>
      </c>
      <c r="N8" s="161">
        <f>'WA Apr 2020'!BC2</f>
        <v>0</v>
      </c>
      <c r="O8" s="161">
        <f>'WA Apr 2020'!BD2</f>
        <v>0</v>
      </c>
      <c r="P8" s="161">
        <f>'WA Apr 2020'!BE2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65">
        <f>S8*1.1</f>
        <v>6183.9795999999997</v>
      </c>
      <c r="V8" s="165">
        <f>T8*1.1</f>
        <v>6183.9795999999997</v>
      </c>
      <c r="W8" s="166">
        <f>'WA Apr 2020'!BL2</f>
        <v>0</v>
      </c>
      <c r="X8" s="228" t="str">
        <f>'WA Apr 2020'!BM2</f>
        <v>n</v>
      </c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</row>
    <row r="9" spans="1:53" ht="18" customHeight="1" thickBot="1" x14ac:dyDescent="0.2">
      <c r="A9" s="176" t="str">
        <f>'WA Apr 2020'!K3</f>
        <v>Synergy</v>
      </c>
      <c r="B9" s="178" t="str">
        <f>'WA Apr 2020'!L3</f>
        <v>Regulated</v>
      </c>
      <c r="C9" s="169">
        <f>IF('WA Apr 2020'!BP3=0,91*'WA Apr 2020'!M3/100,(91*'WA Apr 2020'!M3/100)+'WA Apr 2020'!BP3/4)</f>
        <v>147.16354545454544</v>
      </c>
      <c r="D9" s="169">
        <f>IF('WA Apr 2020'!O3="",$C$5*'WA Apr 2020'!N3/100,IF($C$5&gt;='WA Apr 2020'!P3,('WA Apr 2020'!P3*'WA Apr 2020'!N3/100),($C$5*'WA Apr 2020'!N3/100)))</f>
        <v>1258.181818181818</v>
      </c>
      <c r="E9" s="169">
        <f>IF(AND('WA Apr 2020'!P3&gt;0,'WA Apr 2020'!R3&gt;0),IF($C$5&lt;'WA Apr 2020'!P3,0,IF($C$5&lt;=('WA Apr 2020'!R3+'WA Apr 2020'!P3),(($C$5-'WA Apr 2020'!P3)*'WA Apr 2020'!Q3/100),(('WA Apr 2020'!R3)*'WA Apr 2020'!Q3/100))),0)</f>
        <v>0</v>
      </c>
      <c r="F9" s="169">
        <f>IF(AND('WA Apr 2020'!Q3&gt;0,'WA Apr 2020'!S3&gt;0),IF($C$5&lt;('WA Apr 2020'!R3+'WA Apr 2020'!P3),0,IF($C$5&lt;=('WA Apr 2020'!T3+'WA Apr 2020'!R3+'WA Apr 2020'!P3),(($C$5-('WA Apr 2020'!R3+'WA Apr 2020'!P3))*'WA Apr 2020'!S3/100),('WA Apr 2020'!T3*'WA Apr 2020'!S3/100))),0)</f>
        <v>0</v>
      </c>
      <c r="G9" s="170">
        <v>0</v>
      </c>
      <c r="H9" s="169">
        <f>IF(AND('WA Apr 2020'!R3&gt;0,'WA Apr 2020'!T3&gt;0),IF(($C$5&lt;'WA Apr 2020'!T3),(0),($C$5-'WA Apr 2020'!T3)*'WA Apr 2020'!U3/100),IF(AND('WA Apr 2020'!R3&gt;0,'WA Apr 2020'!T3=""),IF(($C$5&lt;'WA Apr 2020'!R3+'WA Apr 2020'!P3),(0),(($C$5-('WA Apr 2020'!R3+'WA Apr 2020'!P3))*'WA Apr 2020'!S3/100)),IF(AND('WA Apr 2020'!P3&gt;0,'WA Apr 2020'!R3=""&gt;0),IF(($C$5&lt;'WA Apr 2020'!P3),(0),($C$5-'WA Apr 2020'!P3)*'WA Apr 2020'!Q3/100),0)))</f>
        <v>0</v>
      </c>
      <c r="I9" s="171">
        <f t="shared" ref="I9" si="0">SUM(C9:H9)</f>
        <v>1405.3453636363633</v>
      </c>
      <c r="J9" s="171">
        <f>(I9-C9)*4</f>
        <v>5032.7272727272721</v>
      </c>
      <c r="K9" s="171">
        <f t="shared" ref="K9" si="1">I9*4</f>
        <v>5621.3814545454534</v>
      </c>
      <c r="L9" s="172">
        <f>K9*1.1</f>
        <v>6183.5195999999996</v>
      </c>
      <c r="M9" s="168">
        <v>0</v>
      </c>
      <c r="N9" s="168">
        <f>'WA Apr 2020'!BC3</f>
        <v>0</v>
      </c>
      <c r="O9" s="168">
        <f>'WA Apr 2020'!BD3</f>
        <v>0</v>
      </c>
      <c r="P9" s="168">
        <f>'WA Apr 2020'!BE3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72">
        <f>S9*1.1</f>
        <v>6183.5195999999996</v>
      </c>
      <c r="V9" s="172">
        <f>T9*1.1</f>
        <v>6183.5195999999996</v>
      </c>
      <c r="W9" s="173">
        <f>'WA Apr 2020'!BL3</f>
        <v>0</v>
      </c>
      <c r="X9" s="229" t="str">
        <f>'WA Apr 2020'!BM3</f>
        <v>n</v>
      </c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</row>
    <row r="10" spans="1:53" x14ac:dyDescent="0.15">
      <c r="T10" s="245"/>
      <c r="U10" s="245"/>
      <c r="V10" s="245"/>
      <c r="W10" s="245"/>
      <c r="X10" s="246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</row>
    <row r="11" spans="1:53" ht="15" thickBot="1" x14ac:dyDescent="0.2">
      <c r="X11" s="247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</row>
    <row r="12" spans="1:53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</row>
    <row r="13" spans="1:53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</row>
    <row r="14" spans="1:53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</row>
    <row r="15" spans="1:53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</row>
    <row r="16" spans="1:53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</row>
    <row r="17" spans="1:53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</row>
    <row r="18" spans="1:53" ht="18" customHeight="1" thickBot="1" x14ac:dyDescent="0.2">
      <c r="A18" s="117" t="str">
        <f>'WA Apr 2020'!K4</f>
        <v>Synergy</v>
      </c>
      <c r="B18" s="224" t="str">
        <f>'WA Apr 2020'!L4</f>
        <v>Regulated</v>
      </c>
      <c r="C18" s="122">
        <f>IF('WA Apr 2020'!BP4=0,91*'WA Apr 2020'!M4/100,(91*'WA Apr 2020'!M4/100)+'WA Apr 2020'!BP4/4)</f>
        <v>279.49409090909086</v>
      </c>
      <c r="D18" s="122">
        <f>IF('WA Apr 2020'!O4="",$C$13*$C$14*'WA Apr 2020'!N4/100,IF($C$13*$C$14&gt;='WA Apr 2020'!P4,('WA Apr 2020'!P4*'WA Apr 2020'!N4/100),($C$13*$C$14*'WA Apr 2020'!N4/100)))</f>
        <v>1166.1363636363633</v>
      </c>
      <c r="E18" s="122">
        <f>IF(AND('WA Apr 2020'!P4&gt;0,'WA Apr 2020'!R4&gt;0),IF($C$13*$C$14&lt;'WA Apr 2020'!P4,0,IF($C$13*$C$14&lt;=('WA Apr 2020'!R4+'WA Apr 2020'!P4),(($C$13*$C$14-'WA Apr 2020'!P4)*'WA Apr 2020'!Q4/100),(('WA Apr 2020'!R4)*'WA Apr 2020'!Q4/100))),0)</f>
        <v>0</v>
      </c>
      <c r="F18" s="122">
        <f>IF(AND('WA Apr 2020'!Q2&gt;0,'WA Apr 2020'!S2&gt;0),IF($C$13*$C$14&lt;('WA Apr 2020'!R2+'WA Apr 2020'!P2),0,IF($C$13*$C$14&lt;=('WA Apr 2020'!T2+'WA Apr 2020'!R2+'WA Apr 2020'!P2),(($C$13*$C$14-('WA Apr 2020'!R2+'WA Apr 2020'!P2))*'WA Apr 2020'!S2/100),('WA Apr 2020'!T2*'WA Apr 2020'!S2/100))),0)</f>
        <v>0</v>
      </c>
      <c r="G18" s="225">
        <f>IF(AND('WA Apr 2020'!R3&gt;0,'WA Apr 2020'!T3&gt;0),IF(($C$13*$C$14&lt;'WA Apr 2020'!T3),(0),($C$13*$C$14-'WA Apr 2020'!T3)*'WA Apr 2020'!U3/100),IF(AND('WA Apr 2020'!R3&gt;0,'WA Apr 2020'!T3=""),IF(($C$13*$C$14&lt;'WA Apr 2020'!R3+'WA Apr 2020'!P3),(0),(($C$13*$C$14-('WA Apr 2020'!R3+'WA Apr 2020'!P3))*'WA Apr 2020'!S3/100)),IF(AND('WA Apr 2020'!P3&gt;0,'WA Apr 2020'!R3=""&gt;0),IF(($C$13*$C$14&lt;'WA Apr 2020'!P3),(0),($C$13*$C$14-'WA Apr 2020'!P3)*'WA Apr 2020'!Q3/100),0)))</f>
        <v>0</v>
      </c>
      <c r="H18" s="122">
        <f>(C13*C15)*'WA Apr 2020'!W4/100</f>
        <v>149.89909090909089</v>
      </c>
      <c r="I18" s="123">
        <f>SUM(C18:H18)</f>
        <v>1595.5295454545449</v>
      </c>
      <c r="J18" s="171">
        <f>(I18-C18)*4</f>
        <v>5264.1418181818162</v>
      </c>
      <c r="K18" s="171">
        <f t="shared" ref="K18" si="2">I18*4</f>
        <v>6382.1181818181794</v>
      </c>
      <c r="L18" s="172">
        <f>K18*1.1</f>
        <v>7020.3299999999981</v>
      </c>
      <c r="M18" s="125">
        <v>0</v>
      </c>
      <c r="N18" s="125">
        <f>'WA Apr 2020'!BC4</f>
        <v>0</v>
      </c>
      <c r="O18" s="125">
        <f>'WA Apr 2020'!BD4</f>
        <v>0</v>
      </c>
      <c r="P18" s="125">
        <f>'WA Apr 2020'!BE4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72">
        <f>S18*1.1</f>
        <v>7020.3299999999981</v>
      </c>
      <c r="V18" s="172">
        <f>T18*1.1</f>
        <v>7020.3299999999981</v>
      </c>
      <c r="W18" s="226">
        <f>'WA Apr 2020'!BL4</f>
        <v>0</v>
      </c>
      <c r="X18" s="234" t="str">
        <f>'WA Apr 2020'!BM4</f>
        <v>n</v>
      </c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</row>
    <row r="19" spans="1:53" x14ac:dyDescent="0.15"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</row>
    <row r="20" spans="1:53" x14ac:dyDescent="0.15"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</row>
    <row r="21" spans="1:53" x14ac:dyDescent="0.15"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</row>
    <row r="22" spans="1:53" x14ac:dyDescent="0.15"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</row>
    <row r="23" spans="1:53" x14ac:dyDescent="0.15"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</row>
    <row r="24" spans="1:53" x14ac:dyDescent="0.15"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</row>
    <row r="25" spans="1:53" x14ac:dyDescent="0.15"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</row>
    <row r="26" spans="1:53" x14ac:dyDescent="0.15"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</row>
    <row r="27" spans="1:53" x14ac:dyDescent="0.15"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</row>
    <row r="28" spans="1:53" x14ac:dyDescent="0.15"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</row>
    <row r="29" spans="1:53" x14ac:dyDescent="0.15"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</row>
    <row r="30" spans="1:53" x14ac:dyDescent="0.15"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</row>
    <row r="31" spans="1:53" x14ac:dyDescent="0.15"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</row>
    <row r="32" spans="1:53" x14ac:dyDescent="0.15"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</row>
    <row r="33" spans="26:53" x14ac:dyDescent="0.15"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</row>
    <row r="34" spans="26:53" x14ac:dyDescent="0.15"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</row>
    <row r="35" spans="26:53" x14ac:dyDescent="0.15"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</row>
    <row r="36" spans="26:53" x14ac:dyDescent="0.15"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</row>
    <row r="37" spans="26:53" x14ac:dyDescent="0.15">
      <c r="Z37" s="245"/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</row>
    <row r="38" spans="26:53" x14ac:dyDescent="0.15"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</row>
    <row r="39" spans="26:53" x14ac:dyDescent="0.15">
      <c r="Z39" s="245"/>
      <c r="AA39" s="245"/>
      <c r="AB39" s="245"/>
      <c r="AC39" s="245"/>
      <c r="AD39" s="245"/>
      <c r="AE39" s="245"/>
      <c r="AF39" s="245"/>
      <c r="AG39" s="245"/>
      <c r="AH39" s="245"/>
      <c r="AI39" s="245"/>
      <c r="AJ39" s="245"/>
      <c r="AK39" s="245"/>
      <c r="AL39" s="245"/>
      <c r="AM39" s="245"/>
      <c r="AN39" s="245"/>
      <c r="AO39" s="245"/>
      <c r="AP39" s="245"/>
      <c r="AQ39" s="245"/>
      <c r="AR39" s="245"/>
      <c r="AS39" s="245"/>
      <c r="AT39" s="245"/>
      <c r="AU39" s="245"/>
      <c r="AV39" s="245"/>
      <c r="AW39" s="245"/>
      <c r="AX39" s="245"/>
      <c r="AY39" s="245"/>
      <c r="AZ39" s="245"/>
      <c r="BA39" s="245"/>
    </row>
    <row r="40" spans="26:53" x14ac:dyDescent="0.15"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</row>
    <row r="41" spans="26:53" x14ac:dyDescent="0.15"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</row>
    <row r="42" spans="26:53" x14ac:dyDescent="0.15"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</row>
    <row r="43" spans="26:53" x14ac:dyDescent="0.15"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  <c r="AV43" s="245"/>
      <c r="AW43" s="245"/>
      <c r="AX43" s="245"/>
      <c r="AY43" s="245"/>
      <c r="AZ43" s="245"/>
      <c r="BA43" s="245"/>
    </row>
    <row r="44" spans="26:53" x14ac:dyDescent="0.15"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  <c r="AV44" s="245"/>
      <c r="AW44" s="245"/>
      <c r="AX44" s="245"/>
      <c r="AY44" s="245"/>
      <c r="AZ44" s="245"/>
      <c r="BA44" s="245"/>
    </row>
    <row r="45" spans="26:53" x14ac:dyDescent="0.15"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</row>
    <row r="46" spans="26:53" x14ac:dyDescent="0.15"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</row>
    <row r="47" spans="26:53" x14ac:dyDescent="0.15"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</row>
    <row r="48" spans="26:53" x14ac:dyDescent="0.15">
      <c r="Z48" s="245"/>
      <c r="AA48" s="245"/>
      <c r="AB48" s="245"/>
      <c r="AC48" s="245"/>
      <c r="AD48" s="245"/>
      <c r="AE48" s="245"/>
      <c r="AF48" s="245"/>
      <c r="AG48" s="245"/>
      <c r="AH48" s="245"/>
      <c r="AI48" s="245"/>
      <c r="AJ48" s="245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  <c r="AU48" s="245"/>
      <c r="AV48" s="245"/>
      <c r="AW48" s="245"/>
      <c r="AX48" s="245"/>
      <c r="AY48" s="245"/>
      <c r="AZ48" s="245"/>
      <c r="BA48" s="245"/>
    </row>
    <row r="49" spans="26:53" x14ac:dyDescent="0.15"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</row>
    <row r="50" spans="26:53" x14ac:dyDescent="0.15"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  <c r="AU50" s="245"/>
      <c r="AV50" s="245"/>
      <c r="AW50" s="245"/>
      <c r="AX50" s="245"/>
      <c r="AY50" s="245"/>
      <c r="AZ50" s="245"/>
      <c r="BA50" s="245"/>
    </row>
    <row r="51" spans="26:53" x14ac:dyDescent="0.15"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</row>
    <row r="52" spans="26:53" x14ac:dyDescent="0.15"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</row>
    <row r="53" spans="26:53" x14ac:dyDescent="0.15"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</row>
    <row r="54" spans="26:53" x14ac:dyDescent="0.15"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</row>
    <row r="55" spans="26:53" x14ac:dyDescent="0.15"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</row>
    <row r="56" spans="26:53" x14ac:dyDescent="0.15"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</row>
    <row r="57" spans="26:53" x14ac:dyDescent="0.15"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</row>
    <row r="58" spans="26:53" x14ac:dyDescent="0.15"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</row>
    <row r="59" spans="26:53" x14ac:dyDescent="0.15"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</row>
    <row r="60" spans="26:53" x14ac:dyDescent="0.15"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</row>
    <row r="61" spans="26:53" x14ac:dyDescent="0.15">
      <c r="Z61" s="245"/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</row>
    <row r="62" spans="26:53" x14ac:dyDescent="0.15"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</row>
    <row r="63" spans="26:53" x14ac:dyDescent="0.15"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</row>
    <row r="64" spans="26:53" x14ac:dyDescent="0.15"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</row>
    <row r="65" spans="26:53" x14ac:dyDescent="0.15"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</row>
    <row r="66" spans="26:53" x14ac:dyDescent="0.15"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</row>
    <row r="67" spans="26:53" x14ac:dyDescent="0.15"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</row>
    <row r="68" spans="26:53" x14ac:dyDescent="0.15"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</row>
    <row r="69" spans="26:53" x14ac:dyDescent="0.15"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</row>
    <row r="70" spans="26:53" x14ac:dyDescent="0.15"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</row>
    <row r="71" spans="26:53" x14ac:dyDescent="0.15"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</row>
    <row r="72" spans="26:53" x14ac:dyDescent="0.15"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  <c r="AX72" s="245"/>
      <c r="AY72" s="245"/>
      <c r="AZ72" s="245"/>
      <c r="BA72" s="245"/>
    </row>
    <row r="73" spans="26:53" x14ac:dyDescent="0.15"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</row>
    <row r="74" spans="26:53" x14ac:dyDescent="0.15"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</row>
    <row r="75" spans="26:53" x14ac:dyDescent="0.15"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  <c r="AV75" s="245"/>
      <c r="AW75" s="245"/>
      <c r="AX75" s="245"/>
      <c r="AY75" s="245"/>
      <c r="AZ75" s="245"/>
      <c r="BA75" s="245"/>
    </row>
    <row r="76" spans="26:53" x14ac:dyDescent="0.15"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</row>
    <row r="77" spans="26:53" x14ac:dyDescent="0.15"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</row>
    <row r="78" spans="26:53" x14ac:dyDescent="0.15"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</row>
    <row r="79" spans="26:53" x14ac:dyDescent="0.15"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</row>
    <row r="80" spans="26:53" x14ac:dyDescent="0.15"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</row>
    <row r="81" spans="26:53" x14ac:dyDescent="0.15"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</row>
    <row r="82" spans="26:53" x14ac:dyDescent="0.15"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  <c r="AX82" s="245"/>
      <c r="AY82" s="245"/>
      <c r="AZ82" s="245"/>
      <c r="BA82" s="245"/>
    </row>
    <row r="83" spans="26:53" x14ac:dyDescent="0.15"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</row>
    <row r="84" spans="26:53" x14ac:dyDescent="0.15"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</row>
    <row r="85" spans="26:53" x14ac:dyDescent="0.15"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</row>
    <row r="86" spans="26:53" x14ac:dyDescent="0.15"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</row>
    <row r="87" spans="26:53" x14ac:dyDescent="0.15"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</row>
    <row r="88" spans="26:53" x14ac:dyDescent="0.15"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</row>
    <row r="89" spans="26:53" x14ac:dyDescent="0.15"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</row>
    <row r="90" spans="26:53" x14ac:dyDescent="0.15"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</row>
    <row r="91" spans="26:53" x14ac:dyDescent="0.15"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</row>
    <row r="92" spans="26:53" x14ac:dyDescent="0.15"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</row>
    <row r="93" spans="26:53" x14ac:dyDescent="0.15"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</row>
    <row r="94" spans="26:53" x14ac:dyDescent="0.15"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  <c r="AX94" s="245"/>
      <c r="AY94" s="245"/>
      <c r="AZ94" s="245"/>
      <c r="BA94" s="245"/>
    </row>
    <row r="95" spans="26:53" x14ac:dyDescent="0.15"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  <c r="AX95" s="245"/>
      <c r="AY95" s="245"/>
      <c r="AZ95" s="245"/>
      <c r="BA95" s="245"/>
    </row>
    <row r="96" spans="26:53" x14ac:dyDescent="0.15"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  <c r="AX96" s="245"/>
      <c r="AY96" s="245"/>
      <c r="AZ96" s="245"/>
      <c r="BA96" s="245"/>
    </row>
    <row r="97" spans="26:53" x14ac:dyDescent="0.15"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  <c r="AX97" s="245"/>
      <c r="AY97" s="245"/>
      <c r="AZ97" s="245"/>
      <c r="BA97" s="245"/>
    </row>
    <row r="98" spans="26:53" x14ac:dyDescent="0.15"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</row>
    <row r="99" spans="26:53" x14ac:dyDescent="0.15"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</row>
    <row r="100" spans="26:53" x14ac:dyDescent="0.15"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</row>
    <row r="101" spans="26:53" x14ac:dyDescent="0.15"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</row>
    <row r="102" spans="26:53" x14ac:dyDescent="0.15"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</row>
    <row r="103" spans="26:53" x14ac:dyDescent="0.15"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</row>
    <row r="104" spans="26:53" x14ac:dyDescent="0.15"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  <c r="AX104" s="245"/>
      <c r="AY104" s="245"/>
      <c r="AZ104" s="245"/>
      <c r="BA104" s="245"/>
    </row>
    <row r="105" spans="26:53" x14ac:dyDescent="0.15"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  <c r="AX105" s="245"/>
      <c r="AY105" s="245"/>
      <c r="AZ105" s="245"/>
      <c r="BA105" s="245"/>
    </row>
    <row r="106" spans="26:53" x14ac:dyDescent="0.15"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  <c r="AX106" s="245"/>
      <c r="AY106" s="245"/>
      <c r="AZ106" s="245"/>
      <c r="BA106" s="245"/>
    </row>
    <row r="107" spans="26:53" x14ac:dyDescent="0.15"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  <c r="AX107" s="245"/>
      <c r="AY107" s="245"/>
      <c r="AZ107" s="245"/>
      <c r="BA107" s="245"/>
    </row>
    <row r="108" spans="26:53" x14ac:dyDescent="0.15"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  <c r="AV108" s="245"/>
      <c r="AW108" s="245"/>
      <c r="AX108" s="245"/>
      <c r="AY108" s="245"/>
      <c r="AZ108" s="245"/>
      <c r="BA108" s="245"/>
    </row>
    <row r="109" spans="26:53" x14ac:dyDescent="0.15"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  <c r="AX109" s="245"/>
      <c r="AY109" s="245"/>
      <c r="AZ109" s="245"/>
      <c r="BA109" s="245"/>
    </row>
    <row r="110" spans="26:53" x14ac:dyDescent="0.15"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  <c r="AV110" s="245"/>
      <c r="AW110" s="245"/>
      <c r="AX110" s="245"/>
      <c r="AY110" s="245"/>
      <c r="AZ110" s="245"/>
      <c r="BA110" s="245"/>
    </row>
    <row r="111" spans="26:53" x14ac:dyDescent="0.15"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  <c r="AV111" s="245"/>
      <c r="AW111" s="245"/>
      <c r="AX111" s="245"/>
      <c r="AY111" s="245"/>
      <c r="AZ111" s="245"/>
      <c r="BA111" s="245"/>
    </row>
    <row r="112" spans="26:53" x14ac:dyDescent="0.15"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  <c r="AV112" s="245"/>
      <c r="AW112" s="245"/>
      <c r="AX112" s="245"/>
      <c r="AY112" s="245"/>
      <c r="AZ112" s="245"/>
      <c r="BA112" s="245"/>
    </row>
    <row r="113" spans="26:53" x14ac:dyDescent="0.15"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  <c r="AV113" s="245"/>
      <c r="AW113" s="245"/>
      <c r="AX113" s="245"/>
      <c r="AY113" s="245"/>
      <c r="AZ113" s="245"/>
      <c r="BA113" s="245"/>
    </row>
    <row r="114" spans="26:53" x14ac:dyDescent="0.15"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  <c r="AV114" s="245"/>
      <c r="AW114" s="245"/>
      <c r="AX114" s="245"/>
      <c r="AY114" s="245"/>
      <c r="AZ114" s="245"/>
      <c r="BA114" s="245"/>
    </row>
    <row r="115" spans="26:53" x14ac:dyDescent="0.15"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  <c r="AX115" s="245"/>
      <c r="AY115" s="245"/>
      <c r="AZ115" s="245"/>
      <c r="BA115" s="245"/>
    </row>
    <row r="116" spans="26:53" x14ac:dyDescent="0.15"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  <c r="AV116" s="245"/>
      <c r="AW116" s="245"/>
      <c r="AX116" s="245"/>
      <c r="AY116" s="245"/>
      <c r="AZ116" s="245"/>
      <c r="BA116" s="245"/>
    </row>
    <row r="117" spans="26:53" x14ac:dyDescent="0.15"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  <c r="AV117" s="245"/>
      <c r="AW117" s="245"/>
      <c r="AX117" s="245"/>
      <c r="AY117" s="245"/>
      <c r="AZ117" s="245"/>
      <c r="BA117" s="245"/>
    </row>
    <row r="118" spans="26:53" x14ac:dyDescent="0.15"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  <c r="AX118" s="245"/>
      <c r="AY118" s="245"/>
      <c r="AZ118" s="245"/>
      <c r="BA118" s="245"/>
    </row>
    <row r="119" spans="26:53" x14ac:dyDescent="0.15"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  <c r="AY119" s="245"/>
      <c r="AZ119" s="245"/>
      <c r="BA119" s="245"/>
    </row>
    <row r="120" spans="26:53" x14ac:dyDescent="0.15"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  <c r="AX120" s="245"/>
      <c r="AY120" s="245"/>
      <c r="AZ120" s="245"/>
      <c r="BA120" s="245"/>
    </row>
    <row r="121" spans="26:53" x14ac:dyDescent="0.15"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  <c r="AX121" s="245"/>
      <c r="AY121" s="245"/>
      <c r="AZ121" s="245"/>
      <c r="BA121" s="245"/>
    </row>
    <row r="122" spans="26:53" x14ac:dyDescent="0.15"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  <c r="AX122" s="245"/>
      <c r="AY122" s="245"/>
      <c r="AZ122" s="245"/>
      <c r="BA122" s="245"/>
    </row>
    <row r="123" spans="26:53" x14ac:dyDescent="0.15"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  <c r="AX123" s="245"/>
      <c r="AY123" s="245"/>
      <c r="AZ123" s="245"/>
      <c r="BA123" s="245"/>
    </row>
    <row r="124" spans="26:53" x14ac:dyDescent="0.15"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  <c r="AX124" s="245"/>
      <c r="AY124" s="245"/>
      <c r="AZ124" s="245"/>
      <c r="BA124" s="245"/>
    </row>
    <row r="125" spans="26:53" x14ac:dyDescent="0.15"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  <c r="AX125" s="245"/>
      <c r="AY125" s="245"/>
      <c r="AZ125" s="245"/>
      <c r="BA125" s="245"/>
    </row>
    <row r="126" spans="26:53" x14ac:dyDescent="0.15"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  <c r="AX126" s="245"/>
      <c r="AY126" s="245"/>
      <c r="AZ126" s="245"/>
      <c r="BA126" s="245"/>
    </row>
    <row r="127" spans="26:53" x14ac:dyDescent="0.15"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  <c r="AX127" s="245"/>
      <c r="AY127" s="245"/>
      <c r="AZ127" s="245"/>
      <c r="BA127" s="245"/>
    </row>
    <row r="128" spans="26:53" x14ac:dyDescent="0.15"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  <c r="AX128" s="245"/>
      <c r="AY128" s="245"/>
      <c r="AZ128" s="245"/>
      <c r="BA128" s="245"/>
    </row>
    <row r="129" spans="26:53" x14ac:dyDescent="0.15"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  <c r="AX129" s="245"/>
      <c r="AY129" s="245"/>
      <c r="AZ129" s="245"/>
      <c r="BA129" s="245"/>
    </row>
    <row r="130" spans="26:53" x14ac:dyDescent="0.15"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  <c r="AY130" s="245"/>
      <c r="AZ130" s="245"/>
      <c r="BA130" s="245"/>
    </row>
    <row r="131" spans="26:53" x14ac:dyDescent="0.15"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  <c r="AX131" s="245"/>
      <c r="AY131" s="245"/>
      <c r="AZ131" s="245"/>
      <c r="BA131" s="245"/>
    </row>
    <row r="132" spans="26:53" x14ac:dyDescent="0.15"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  <c r="AX132" s="245"/>
      <c r="AY132" s="245"/>
      <c r="AZ132" s="245"/>
      <c r="BA132" s="245"/>
    </row>
    <row r="133" spans="26:53" x14ac:dyDescent="0.15"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  <c r="AX133" s="245"/>
      <c r="AY133" s="245"/>
      <c r="AZ133" s="245"/>
      <c r="BA133" s="245"/>
    </row>
    <row r="134" spans="26:53" x14ac:dyDescent="0.15"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  <c r="AX134" s="245"/>
      <c r="AY134" s="245"/>
      <c r="AZ134" s="245"/>
      <c r="BA134" s="245"/>
    </row>
    <row r="135" spans="26:53" x14ac:dyDescent="0.15"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  <c r="AX135" s="245"/>
      <c r="AY135" s="245"/>
      <c r="AZ135" s="245"/>
      <c r="BA135" s="245"/>
    </row>
    <row r="136" spans="26:53" x14ac:dyDescent="0.15"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  <c r="AX136" s="245"/>
      <c r="AY136" s="245"/>
      <c r="AZ136" s="245"/>
      <c r="BA136" s="245"/>
    </row>
    <row r="137" spans="26:53" x14ac:dyDescent="0.15"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  <c r="AX137" s="245"/>
      <c r="AY137" s="245"/>
      <c r="AZ137" s="245"/>
      <c r="BA137" s="245"/>
    </row>
    <row r="138" spans="26:53" x14ac:dyDescent="0.15"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  <c r="AX138" s="245"/>
      <c r="AY138" s="245"/>
      <c r="AZ138" s="245"/>
      <c r="BA138" s="245"/>
    </row>
    <row r="139" spans="26:53" x14ac:dyDescent="0.15"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  <c r="AX139" s="245"/>
      <c r="AY139" s="245"/>
      <c r="AZ139" s="245"/>
      <c r="BA139" s="245"/>
    </row>
    <row r="140" spans="26:53" x14ac:dyDescent="0.15"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  <c r="AX140" s="245"/>
      <c r="AY140" s="245"/>
      <c r="AZ140" s="245"/>
      <c r="BA140" s="245"/>
    </row>
    <row r="141" spans="26:53" x14ac:dyDescent="0.15"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  <c r="AX141" s="245"/>
      <c r="AY141" s="245"/>
      <c r="AZ141" s="245"/>
      <c r="BA141" s="245"/>
    </row>
    <row r="142" spans="26:53" x14ac:dyDescent="0.15"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  <c r="AX142" s="245"/>
      <c r="AY142" s="245"/>
      <c r="AZ142" s="245"/>
      <c r="BA142" s="245"/>
    </row>
    <row r="143" spans="26:53" x14ac:dyDescent="0.15"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  <c r="AX143" s="245"/>
      <c r="AY143" s="245"/>
      <c r="AZ143" s="245"/>
      <c r="BA143" s="245"/>
    </row>
    <row r="144" spans="26:53" x14ac:dyDescent="0.15"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  <c r="AX144" s="245"/>
      <c r="AY144" s="245"/>
      <c r="AZ144" s="245"/>
      <c r="BA144" s="245"/>
    </row>
    <row r="145" spans="26:53" x14ac:dyDescent="0.15"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  <c r="AX145" s="245"/>
      <c r="AY145" s="245"/>
      <c r="AZ145" s="245"/>
      <c r="BA145" s="245"/>
    </row>
    <row r="146" spans="26:53" x14ac:dyDescent="0.15"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  <c r="AX146" s="245"/>
      <c r="AY146" s="245"/>
      <c r="AZ146" s="245"/>
      <c r="BA146" s="245"/>
    </row>
    <row r="147" spans="26:53" x14ac:dyDescent="0.15"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  <c r="AX147" s="245"/>
      <c r="AY147" s="245"/>
      <c r="AZ147" s="245"/>
      <c r="BA147" s="245"/>
    </row>
    <row r="148" spans="26:53" x14ac:dyDescent="0.15"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  <c r="AX148" s="245"/>
      <c r="AY148" s="245"/>
      <c r="AZ148" s="245"/>
      <c r="BA148" s="245"/>
    </row>
    <row r="149" spans="26:53" x14ac:dyDescent="0.15"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  <c r="AX149" s="245"/>
      <c r="AY149" s="245"/>
      <c r="AZ149" s="245"/>
      <c r="BA149" s="245"/>
    </row>
    <row r="150" spans="26:53" x14ac:dyDescent="0.15"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  <c r="AX150" s="245"/>
      <c r="AY150" s="245"/>
      <c r="AZ150" s="245"/>
      <c r="BA150" s="245"/>
    </row>
    <row r="151" spans="26:53" x14ac:dyDescent="0.15"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  <c r="AX151" s="245"/>
      <c r="AY151" s="245"/>
      <c r="AZ151" s="245"/>
      <c r="BA151" s="245"/>
    </row>
    <row r="152" spans="26:53" x14ac:dyDescent="0.15"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  <c r="AX152" s="245"/>
      <c r="AY152" s="245"/>
      <c r="AZ152" s="245"/>
      <c r="BA152" s="245"/>
    </row>
    <row r="153" spans="26:53" x14ac:dyDescent="0.15"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  <c r="AX153" s="245"/>
      <c r="AY153" s="245"/>
      <c r="AZ153" s="245"/>
      <c r="BA153" s="245"/>
    </row>
    <row r="154" spans="26:53" x14ac:dyDescent="0.15"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  <c r="AX154" s="245"/>
      <c r="AY154" s="245"/>
      <c r="AZ154" s="245"/>
      <c r="BA154" s="245"/>
    </row>
    <row r="155" spans="26:53" x14ac:dyDescent="0.15"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  <c r="AX155" s="245"/>
      <c r="AY155" s="245"/>
      <c r="AZ155" s="245"/>
      <c r="BA155" s="245"/>
    </row>
    <row r="156" spans="26:53" x14ac:dyDescent="0.15"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  <c r="AX156" s="245"/>
      <c r="AY156" s="245"/>
      <c r="AZ156" s="245"/>
      <c r="BA156" s="245"/>
    </row>
    <row r="157" spans="26:53" x14ac:dyDescent="0.15"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  <c r="AX157" s="245"/>
      <c r="AY157" s="245"/>
      <c r="AZ157" s="245"/>
      <c r="BA157" s="245"/>
    </row>
    <row r="158" spans="26:53" x14ac:dyDescent="0.15"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  <c r="AX158" s="245"/>
      <c r="AY158" s="245"/>
      <c r="AZ158" s="245"/>
      <c r="BA158" s="245"/>
    </row>
    <row r="159" spans="26:53" x14ac:dyDescent="0.15"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  <c r="AX159" s="245"/>
      <c r="AY159" s="245"/>
      <c r="AZ159" s="245"/>
      <c r="BA159" s="245"/>
    </row>
    <row r="160" spans="26:53" x14ac:dyDescent="0.15"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  <c r="AX160" s="245"/>
      <c r="AY160" s="245"/>
      <c r="AZ160" s="245"/>
      <c r="BA160" s="245"/>
    </row>
    <row r="161" spans="26:53" x14ac:dyDescent="0.15"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  <c r="AX161" s="245"/>
      <c r="AY161" s="245"/>
      <c r="AZ161" s="245"/>
      <c r="BA161" s="245"/>
    </row>
    <row r="162" spans="26:53" x14ac:dyDescent="0.15"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  <c r="AX162" s="245"/>
      <c r="AY162" s="245"/>
      <c r="AZ162" s="245"/>
      <c r="BA162" s="245"/>
    </row>
    <row r="163" spans="26:53" x14ac:dyDescent="0.15"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  <c r="AX163" s="245"/>
      <c r="AY163" s="245"/>
      <c r="AZ163" s="245"/>
      <c r="BA163" s="245"/>
    </row>
    <row r="164" spans="26:53" x14ac:dyDescent="0.15"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  <c r="AX164" s="245"/>
      <c r="AY164" s="245"/>
      <c r="AZ164" s="245"/>
      <c r="BA164" s="245"/>
    </row>
    <row r="165" spans="26:53" x14ac:dyDescent="0.15"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  <c r="AX165" s="245"/>
      <c r="AY165" s="245"/>
      <c r="AZ165" s="245"/>
      <c r="BA165" s="245"/>
    </row>
    <row r="166" spans="26:53" x14ac:dyDescent="0.15"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  <c r="AX166" s="245"/>
      <c r="AY166" s="245"/>
      <c r="AZ166" s="245"/>
      <c r="BA166" s="245"/>
    </row>
    <row r="167" spans="26:53" x14ac:dyDescent="0.15"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  <c r="AX167" s="245"/>
      <c r="AY167" s="245"/>
      <c r="AZ167" s="245"/>
      <c r="BA167" s="245"/>
    </row>
    <row r="168" spans="26:53" x14ac:dyDescent="0.15"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5"/>
    </row>
    <row r="169" spans="26:53" x14ac:dyDescent="0.15"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  <c r="AX169" s="245"/>
      <c r="AY169" s="245"/>
      <c r="AZ169" s="245"/>
      <c r="BA169" s="245"/>
    </row>
    <row r="170" spans="26:53" x14ac:dyDescent="0.15"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  <c r="AX170" s="245"/>
      <c r="AY170" s="245"/>
      <c r="AZ170" s="245"/>
      <c r="BA170" s="245"/>
    </row>
    <row r="171" spans="26:53" x14ac:dyDescent="0.15"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  <c r="AX171" s="245"/>
      <c r="AY171" s="245"/>
      <c r="AZ171" s="245"/>
      <c r="BA171" s="245"/>
    </row>
    <row r="172" spans="26:53" x14ac:dyDescent="0.15"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  <c r="AX172" s="245"/>
      <c r="AY172" s="245"/>
      <c r="AZ172" s="245"/>
      <c r="BA172" s="245"/>
    </row>
    <row r="173" spans="26:53" x14ac:dyDescent="0.15"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  <c r="AX173" s="245"/>
      <c r="AY173" s="245"/>
      <c r="AZ173" s="245"/>
      <c r="BA173" s="245"/>
    </row>
    <row r="174" spans="26:53" x14ac:dyDescent="0.15"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  <c r="AX174" s="245"/>
      <c r="AY174" s="245"/>
      <c r="AZ174" s="245"/>
      <c r="BA174" s="245"/>
    </row>
    <row r="175" spans="26:53" x14ac:dyDescent="0.15"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  <c r="AX175" s="245"/>
      <c r="AY175" s="245"/>
      <c r="AZ175" s="245"/>
      <c r="BA175" s="245"/>
    </row>
    <row r="176" spans="26:53" x14ac:dyDescent="0.15"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  <c r="AX176" s="245"/>
      <c r="AY176" s="245"/>
      <c r="AZ176" s="245"/>
      <c r="BA176" s="245"/>
    </row>
    <row r="177" spans="26:53" x14ac:dyDescent="0.15"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  <c r="AY177" s="245"/>
      <c r="AZ177" s="245"/>
      <c r="BA177" s="245"/>
    </row>
    <row r="178" spans="26:53" x14ac:dyDescent="0.15"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  <c r="AX178" s="245"/>
      <c r="AY178" s="245"/>
      <c r="AZ178" s="245"/>
      <c r="BA178" s="245"/>
    </row>
    <row r="179" spans="26:53" x14ac:dyDescent="0.15"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  <c r="AX179" s="245"/>
      <c r="AY179" s="245"/>
      <c r="AZ179" s="245"/>
      <c r="BA179" s="245"/>
    </row>
    <row r="180" spans="26:53" x14ac:dyDescent="0.15"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  <c r="AX180" s="245"/>
      <c r="AY180" s="245"/>
      <c r="AZ180" s="245"/>
      <c r="BA180" s="245"/>
    </row>
    <row r="181" spans="26:53" x14ac:dyDescent="0.15"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  <c r="AX181" s="245"/>
      <c r="AY181" s="245"/>
      <c r="AZ181" s="245"/>
      <c r="BA181" s="245"/>
    </row>
    <row r="182" spans="26:53" x14ac:dyDescent="0.15"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  <c r="AX182" s="245"/>
      <c r="AY182" s="245"/>
      <c r="AZ182" s="245"/>
      <c r="BA182" s="245"/>
    </row>
    <row r="183" spans="26:53" x14ac:dyDescent="0.15"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  <c r="AX183" s="245"/>
      <c r="AY183" s="245"/>
      <c r="AZ183" s="245"/>
      <c r="BA183" s="245"/>
    </row>
    <row r="184" spans="26:53" x14ac:dyDescent="0.15"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  <c r="AX184" s="245"/>
      <c r="AY184" s="245"/>
      <c r="AZ184" s="245"/>
      <c r="BA184" s="245"/>
    </row>
    <row r="185" spans="26:53" x14ac:dyDescent="0.15"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  <c r="AX185" s="245"/>
      <c r="AY185" s="245"/>
      <c r="AZ185" s="245"/>
      <c r="BA185" s="245"/>
    </row>
    <row r="186" spans="26:53" x14ac:dyDescent="0.15"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  <c r="AX186" s="245"/>
      <c r="AY186" s="245"/>
      <c r="AZ186" s="245"/>
      <c r="BA186" s="245"/>
    </row>
    <row r="187" spans="26:53" x14ac:dyDescent="0.15"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  <c r="AX187" s="245"/>
      <c r="AY187" s="245"/>
      <c r="AZ187" s="245"/>
      <c r="BA187" s="245"/>
    </row>
    <row r="188" spans="26:53" x14ac:dyDescent="0.15"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  <c r="AX188" s="245"/>
      <c r="AY188" s="245"/>
      <c r="AZ188" s="245"/>
      <c r="BA188" s="245"/>
    </row>
    <row r="189" spans="26:53" x14ac:dyDescent="0.15"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  <c r="AX189" s="245"/>
      <c r="AY189" s="245"/>
      <c r="AZ189" s="245"/>
      <c r="BA189" s="245"/>
    </row>
    <row r="190" spans="26:53" x14ac:dyDescent="0.15"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  <c r="AX190" s="245"/>
      <c r="AY190" s="245"/>
      <c r="AZ190" s="245"/>
      <c r="BA190" s="245"/>
    </row>
    <row r="191" spans="26:53" x14ac:dyDescent="0.15"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  <c r="AV191" s="245"/>
      <c r="AW191" s="245"/>
      <c r="AX191" s="245"/>
      <c r="AY191" s="245"/>
      <c r="AZ191" s="245"/>
      <c r="BA191" s="245"/>
    </row>
    <row r="192" spans="26:53" x14ac:dyDescent="0.15"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  <c r="AX192" s="245"/>
      <c r="AY192" s="245"/>
      <c r="AZ192" s="245"/>
      <c r="BA192" s="245"/>
    </row>
    <row r="193" spans="26:53" x14ac:dyDescent="0.15"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</row>
    <row r="194" spans="26:53" x14ac:dyDescent="0.15"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</row>
    <row r="195" spans="26:53" x14ac:dyDescent="0.15"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</row>
    <row r="196" spans="26:53" x14ac:dyDescent="0.15"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</row>
    <row r="197" spans="26:53" x14ac:dyDescent="0.15"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</row>
    <row r="198" spans="26:53" x14ac:dyDescent="0.15"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</row>
    <row r="199" spans="26:53" x14ac:dyDescent="0.15"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</row>
    <row r="200" spans="26:53" x14ac:dyDescent="0.15"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</row>
    <row r="201" spans="26:53" x14ac:dyDescent="0.15"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</row>
    <row r="202" spans="26:53" x14ac:dyDescent="0.15"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</row>
    <row r="203" spans="26:53" x14ac:dyDescent="0.15"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</row>
    <row r="204" spans="26:53" x14ac:dyDescent="0.15"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</row>
    <row r="205" spans="26:53" x14ac:dyDescent="0.15"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</row>
    <row r="206" spans="26:53" x14ac:dyDescent="0.15"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</row>
    <row r="207" spans="26:53" x14ac:dyDescent="0.15"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</row>
    <row r="208" spans="26:53" x14ac:dyDescent="0.15"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</row>
    <row r="209" spans="26:53" x14ac:dyDescent="0.15"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</row>
    <row r="210" spans="26:53" x14ac:dyDescent="0.15"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</row>
    <row r="211" spans="26:53" x14ac:dyDescent="0.15"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</row>
    <row r="212" spans="26:53" x14ac:dyDescent="0.15"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</row>
    <row r="213" spans="26:53" x14ac:dyDescent="0.15"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</row>
    <row r="214" spans="26:53" x14ac:dyDescent="0.15"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</row>
    <row r="215" spans="26:53" x14ac:dyDescent="0.15"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</row>
    <row r="216" spans="26:53" x14ac:dyDescent="0.15"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</row>
  </sheetData>
  <sheetProtection algorithmName="SHA-512" hashValue="B9I4B13yhrGFEL5ySArSZaO/g/mrl6zmRh6e2n3vpFGIJHxMzQe1akrwfBxSmnygWGMZTGwbphBEZQGiXbacsw==" saltValue="RkUVzxF4amLXBolptcWv1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03244-1EDD-9C4E-9741-24F1870EBB73}">
  <sheetPr codeName="Sheet3">
    <tabColor theme="4" tint="0.39997558519241921"/>
  </sheetPr>
  <dimension ref="A1:BA216"/>
  <sheetViews>
    <sheetView zoomScale="90" zoomScaleNormal="90" workbookViewId="0">
      <selection activeCell="C5" sqref="C5"/>
    </sheetView>
  </sheetViews>
  <sheetFormatPr baseColWidth="10" defaultRowHeight="14" x14ac:dyDescent="0.15"/>
  <cols>
    <col min="1" max="1" width="20.33203125" style="210" customWidth="1"/>
    <col min="2" max="2" width="24.33203125" style="210" customWidth="1"/>
    <col min="3" max="9" width="12.1640625" style="210" customWidth="1"/>
    <col min="10" max="11" width="12.1640625" style="210" hidden="1" customWidth="1"/>
    <col min="12" max="16" width="12.1640625" style="210" customWidth="1"/>
    <col min="17" max="20" width="12.1640625" style="210" hidden="1" customWidth="1"/>
    <col min="21" max="24" width="12.1640625" style="210" customWidth="1"/>
    <col min="25" max="53" width="7.5" style="210" customWidth="1"/>
    <col min="54" max="16384" width="10.83203125" style="210"/>
  </cols>
  <sheetData>
    <row r="1" spans="1:53" x14ac:dyDescent="0.15">
      <c r="A1" s="210" t="s">
        <v>61</v>
      </c>
    </row>
    <row r="2" spans="1:53" x14ac:dyDescent="0.15">
      <c r="A2" s="211" t="s">
        <v>11</v>
      </c>
    </row>
    <row r="3" spans="1:53" ht="15" thickBot="1" x14ac:dyDescent="0.2">
      <c r="G3" s="212"/>
    </row>
    <row r="4" spans="1:53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</row>
    <row r="5" spans="1:53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</row>
    <row r="6" spans="1:53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</row>
    <row r="7" spans="1:53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</row>
    <row r="8" spans="1:53" ht="18" customHeight="1" x14ac:dyDescent="0.15">
      <c r="A8" s="175" t="str">
        <f>'WA Oct 2019'!K2</f>
        <v>Horizon Power</v>
      </c>
      <c r="B8" s="177" t="str">
        <f>'WA Oct 2019'!L2</f>
        <v xml:space="preserve">Regulated </v>
      </c>
      <c r="C8" s="162">
        <f>IF('WA Oct 2019'!BP2=0,91*'WA Oct 2019'!M2/100,(91*'WA Oct 2019'!M2/100)+'WA Oct 2019'!BP2/4)</f>
        <v>147.16354545454544</v>
      </c>
      <c r="D8" s="162">
        <f>IF('WA Oct 2019'!O2="",$C$5*'WA Oct 2019'!N2/100,IF($C$5&gt;='WA Oct 2019'!P2,('WA Oct 2019'!P2*'WA Oct 2019'!N2/100),($C$5*'WA Oct 2019'!N2/100)))</f>
        <v>1258.2863636363636</v>
      </c>
      <c r="E8" s="162">
        <f>IF(AND('WA Oct 2019'!P2&gt;0,'WA Oct 2019'!R2&gt;0),IF($C$5&lt;'WA Oct 2019'!P2,0,IF($C$5&lt;=('WA Oct 2019'!R2+'WA Oct 2019'!P2),(($C$5-'WA Oct 2019'!P2)*'WA Oct 2019'!Q2/100),(('WA Oct 2019'!R2)*'WA Oct 2019'!Q2/100))),0)</f>
        <v>0</v>
      </c>
      <c r="F8" s="162">
        <f>IF(AND('WA Oct 2019'!Q2&gt;0,'WA Oct 2019'!S2&gt;0),IF($C$5&lt;('WA Oct 2019'!R2+'WA Oct 2019'!P2),0,IF($C$5&lt;=('WA Oct 2019'!T2+'WA Oct 2019'!R2+'WA Oct 2019'!P2),(($C$5-('WA Oct 2019'!R2+'WA Oct 2019'!P2))*'WA Oct 2019'!S2/100),('WA Oct 2019'!T2*'WA Oct 2019'!S2/100))),0)</f>
        <v>0</v>
      </c>
      <c r="G8" s="163">
        <v>0</v>
      </c>
      <c r="H8" s="162">
        <f>IF(AND('WA Oct 2019'!R2&gt;0,'WA Oct 2019'!T2&gt;0),IF(($C$5&lt;'WA Oct 2019'!T2),(0),($C$5-'WA Oct 2019'!T2)*'WA Oct 2019'!U2/100),IF(AND('WA Oct 2019'!R2&gt;0,'WA Oct 2019'!T2=""),IF(($C$5&lt;'WA Oct 2019'!R2+'WA Oct 2019'!P2),(0),(($C$5-('WA Oct 2019'!R2+'WA Oct 2019'!P2))*'WA Oct 2019'!S2/100)),IF(AND('WA Oct 2019'!P2&gt;0,'WA Oct 2019'!R2=""&gt;0),IF(($C$5&lt;'WA Oct 2019'!P2),(0),($C$5-'WA Oct 2019'!P2)*'WA Oct 2019'!Q2/100),0)))</f>
        <v>0</v>
      </c>
      <c r="I8" s="164">
        <f>SUM(C8:H8)</f>
        <v>1405.4499090909089</v>
      </c>
      <c r="J8" s="219">
        <f>(I8-C8)*4</f>
        <v>5033.1454545454544</v>
      </c>
      <c r="K8" s="219">
        <f>I8*4</f>
        <v>5621.7996363636357</v>
      </c>
      <c r="L8" s="165">
        <f>K8*1.1</f>
        <v>6183.9795999999997</v>
      </c>
      <c r="M8" s="161">
        <v>0</v>
      </c>
      <c r="N8" s="161">
        <f>'WA Oct 2019'!BC2</f>
        <v>0</v>
      </c>
      <c r="O8" s="161">
        <f>'WA Oct 2019'!BD2</f>
        <v>0</v>
      </c>
      <c r="P8" s="161">
        <f>'WA Oct 2019'!BE2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2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22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65">
        <f>S8*1.1</f>
        <v>6183.9795999999997</v>
      </c>
      <c r="V8" s="165">
        <f>T8*1.1</f>
        <v>6183.9795999999997</v>
      </c>
      <c r="W8" s="166">
        <f>'WA Oct 2019'!BL2</f>
        <v>0</v>
      </c>
      <c r="X8" s="228" t="str">
        <f>'WA Oct 2019'!BM2</f>
        <v>n</v>
      </c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</row>
    <row r="9" spans="1:53" ht="18" customHeight="1" thickBot="1" x14ac:dyDescent="0.2">
      <c r="A9" s="176" t="str">
        <f>'WA Oct 2019'!K3</f>
        <v>Synergy</v>
      </c>
      <c r="B9" s="178" t="str">
        <f>'WA Oct 2019'!L3</f>
        <v>Regulated</v>
      </c>
      <c r="C9" s="169">
        <f>IF('WA Oct 2019'!BP3=0,91*'WA Oct 2019'!M3/100,(91*'WA Oct 2019'!M3/100)+'WA Oct 2019'!BP3/4)</f>
        <v>147.16354545454544</v>
      </c>
      <c r="D9" s="169">
        <f>IF('WA Oct 2019'!O3="",$C$5*'WA Oct 2019'!N3/100,IF($C$5&gt;='WA Oct 2019'!P3,('WA Oct 2019'!P3*'WA Oct 2019'!N3/100),($C$5*'WA Oct 2019'!N3/100)))</f>
        <v>1258.181818181818</v>
      </c>
      <c r="E9" s="169">
        <f>IF(AND('WA Oct 2019'!P3&gt;0,'WA Oct 2019'!R3&gt;0),IF($C$5&lt;'WA Oct 2019'!P3,0,IF($C$5&lt;=('WA Oct 2019'!R3+'WA Oct 2019'!P3),(($C$5-'WA Oct 2019'!P3)*'WA Oct 2019'!Q3/100),(('WA Oct 2019'!R3)*'WA Oct 2019'!Q3/100))),0)</f>
        <v>0</v>
      </c>
      <c r="F9" s="169">
        <f>IF(AND('WA Oct 2019'!Q3&gt;0,'WA Oct 2019'!S3&gt;0),IF($C$5&lt;('WA Oct 2019'!R3+'WA Oct 2019'!P3),0,IF($C$5&lt;=('WA Oct 2019'!T3+'WA Oct 2019'!R3+'WA Oct 2019'!P3),(($C$5-('WA Oct 2019'!R3+'WA Oct 2019'!P3))*'WA Oct 2019'!S3/100),('WA Oct 2019'!T3*'WA Oct 2019'!S3/100))),0)</f>
        <v>0</v>
      </c>
      <c r="G9" s="170">
        <v>0</v>
      </c>
      <c r="H9" s="169">
        <f>IF(AND('WA Oct 2019'!R3&gt;0,'WA Oct 2019'!T3&gt;0),IF(($C$5&lt;'WA Oct 2019'!T3),(0),($C$5-'WA Oct 2019'!T3)*'WA Oct 2019'!U3/100),IF(AND('WA Oct 2019'!R3&gt;0,'WA Oct 2019'!T3=""),IF(($C$5&lt;'WA Oct 2019'!R3+'WA Oct 2019'!P3),(0),(($C$5-('WA Oct 2019'!R3+'WA Oct 2019'!P3))*'WA Oct 2019'!S3/100)),IF(AND('WA Oct 2019'!P3&gt;0,'WA Oct 2019'!R3=""&gt;0),IF(($C$5&lt;'WA Oct 2019'!P3),(0),($C$5-'WA Oct 2019'!P3)*'WA Oct 2019'!Q3/100),0)))</f>
        <v>0</v>
      </c>
      <c r="I9" s="171">
        <f t="shared" ref="I9" si="0">SUM(C9:H9)</f>
        <v>1405.3453636363633</v>
      </c>
      <c r="J9" s="220">
        <f>(I9-C9)*4</f>
        <v>5032.7272727272721</v>
      </c>
      <c r="K9" s="220">
        <f t="shared" ref="K9" si="1">I9*4</f>
        <v>5621.3814545454534</v>
      </c>
      <c r="L9" s="172">
        <f>K9*1.1</f>
        <v>6183.5195999999996</v>
      </c>
      <c r="M9" s="168">
        <v>0</v>
      </c>
      <c r="N9" s="168">
        <f>'WA Oct 2019'!BC3</f>
        <v>0</v>
      </c>
      <c r="O9" s="168">
        <f>'WA Oct 2019'!BD3</f>
        <v>0</v>
      </c>
      <c r="P9" s="168">
        <f>'WA Oct 2019'!BE3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2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22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72">
        <f>S9*1.1</f>
        <v>6183.5195999999996</v>
      </c>
      <c r="V9" s="172">
        <f>T9*1.1</f>
        <v>6183.5195999999996</v>
      </c>
      <c r="W9" s="173">
        <f>'WA Oct 2019'!BL3</f>
        <v>0</v>
      </c>
      <c r="X9" s="229" t="str">
        <f>'WA Oct 2019'!BM3</f>
        <v>n</v>
      </c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</row>
    <row r="10" spans="1:53" x14ac:dyDescent="0.15">
      <c r="T10" s="213"/>
      <c r="U10" s="213"/>
      <c r="V10" s="213"/>
      <c r="W10" s="213"/>
      <c r="X10" s="230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</row>
    <row r="11" spans="1:53" ht="15" thickBot="1" x14ac:dyDescent="0.2">
      <c r="X11" s="231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</row>
    <row r="12" spans="1:53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</row>
    <row r="13" spans="1:53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</row>
    <row r="14" spans="1:53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</row>
    <row r="15" spans="1:53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</row>
    <row r="16" spans="1:53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</row>
    <row r="17" spans="1:53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</row>
    <row r="18" spans="1:53" ht="18" customHeight="1" thickBot="1" x14ac:dyDescent="0.2">
      <c r="A18" s="117" t="str">
        <f>'WA Oct 2019'!K4</f>
        <v>Synergy</v>
      </c>
      <c r="B18" s="224" t="str">
        <f>'WA Oct 2019'!L4</f>
        <v>Regulated</v>
      </c>
      <c r="C18" s="122">
        <f>IF('WA Oct 2019'!BP4=0,91*'WA Oct 2019'!M4/100,(91*'WA Oct 2019'!M4/100)+'WA Oct 2019'!BP4/4)</f>
        <v>279.49409090909086</v>
      </c>
      <c r="D18" s="122">
        <f>IF('WA Oct 2019'!O4="",$C$13*$C$14*'WA Oct 2019'!N4/100,IF($C$13*$C$14&gt;='WA Oct 2019'!P4,('WA Oct 2019'!P4*'WA Oct 2019'!N4/100),($C$13*$C$14*'WA Oct 2019'!N4/100)))</f>
        <v>1166.1363636363633</v>
      </c>
      <c r="E18" s="122">
        <f>IF(AND('WA Oct 2019'!P4&gt;0,'WA Oct 2019'!R4&gt;0),IF($C$13*$C$14&lt;'WA Oct 2019'!P4,0,IF($C$13*$C$14&lt;=('WA Oct 2019'!R4+'WA Oct 2019'!P4),(($C$13*$C$14-'WA Oct 2019'!P4)*'WA Oct 2019'!Q4/100),(('WA Oct 2019'!R4)*'WA Oct 2019'!Q4/100))),0)</f>
        <v>0</v>
      </c>
      <c r="F18" s="122">
        <f>IF(AND('WA Oct 2019'!Q2&gt;0,'WA Oct 2019'!S2&gt;0),IF($C$13*$C$14&lt;('WA Oct 2019'!R2+'WA Oct 2019'!P2),0,IF($C$13*$C$14&lt;=('WA Oct 2019'!T2+'WA Oct 2019'!R2+'WA Oct 2019'!P2),(($C$13*$C$14-('WA Oct 2019'!R2+'WA Oct 2019'!P2))*'WA Oct 2019'!S2/100),('WA Oct 2019'!T2*'WA Oct 2019'!S2/100))),0)</f>
        <v>0</v>
      </c>
      <c r="G18" s="225">
        <f>IF(AND('WA Oct 2019'!R3&gt;0,'WA Oct 2019'!T3&gt;0),IF(($C$13*$C$14&lt;'WA Oct 2019'!T3),(0),($C$13*$C$14-'WA Oct 2019'!T3)*'WA Oct 2019'!U3/100),IF(AND('WA Oct 2019'!R3&gt;0,'WA Oct 2019'!T3=""),IF(($C$13*$C$14&lt;'WA Oct 2019'!R3+'WA Oct 2019'!P3),(0),(($C$13*$C$14-('WA Oct 2019'!R3+'WA Oct 2019'!P3))*'WA Oct 2019'!S3/100)),IF(AND('WA Oct 2019'!P3&gt;0,'WA Oct 2019'!R3=""&gt;0),IF(($C$13*$C$14&lt;'WA Oct 2019'!P3),(0),($C$13*$C$14-'WA Oct 2019'!P3)*'WA Oct 2019'!Q3/100),0)))</f>
        <v>0</v>
      </c>
      <c r="H18" s="122">
        <f>(C13*C15)*'WA Oct 2019'!W4/100</f>
        <v>149.89909090909089</v>
      </c>
      <c r="I18" s="123">
        <f>SUM(C18:H18)</f>
        <v>1595.5295454545449</v>
      </c>
      <c r="J18" s="220">
        <f>(I18-C18)*4</f>
        <v>5264.1418181818162</v>
      </c>
      <c r="K18" s="220">
        <f t="shared" ref="K18" si="2">I18*4</f>
        <v>6382.1181818181794</v>
      </c>
      <c r="L18" s="172">
        <f>K18*1.1</f>
        <v>7020.3299999999981</v>
      </c>
      <c r="M18" s="125">
        <v>0</v>
      </c>
      <c r="N18" s="125">
        <f>'WA Oct 2019'!BC4</f>
        <v>0</v>
      </c>
      <c r="O18" s="125">
        <f>'WA Oct 2019'!BD4</f>
        <v>0</v>
      </c>
      <c r="P18" s="125">
        <f>'WA Oct 2019'!BE4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2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22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72">
        <f>S18*1.1</f>
        <v>7020.3299999999981</v>
      </c>
      <c r="V18" s="172">
        <f>T18*1.1</f>
        <v>7020.3299999999981</v>
      </c>
      <c r="W18" s="226">
        <f>'WA Oct 2019'!BL4</f>
        <v>0</v>
      </c>
      <c r="X18" s="234" t="str">
        <f>'WA Oct 2019'!BM4</f>
        <v>n</v>
      </c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</row>
    <row r="19" spans="1:53" x14ac:dyDescent="0.15"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</row>
    <row r="20" spans="1:53" x14ac:dyDescent="0.15"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</row>
    <row r="21" spans="1:53" x14ac:dyDescent="0.15"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</row>
    <row r="22" spans="1:53" x14ac:dyDescent="0.15"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</row>
    <row r="23" spans="1:53" x14ac:dyDescent="0.15"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</row>
    <row r="24" spans="1:53" x14ac:dyDescent="0.15"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</row>
    <row r="25" spans="1:53" x14ac:dyDescent="0.15"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</row>
    <row r="26" spans="1:53" x14ac:dyDescent="0.15"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</row>
    <row r="27" spans="1:53" x14ac:dyDescent="0.15"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</row>
    <row r="28" spans="1:53" x14ac:dyDescent="0.15"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</row>
    <row r="29" spans="1:53" x14ac:dyDescent="0.15"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</row>
    <row r="30" spans="1:53" x14ac:dyDescent="0.15"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</row>
    <row r="31" spans="1:53" x14ac:dyDescent="0.15"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</row>
    <row r="32" spans="1:53" x14ac:dyDescent="0.15"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</row>
    <row r="33" spans="26:53" x14ac:dyDescent="0.15"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</row>
    <row r="34" spans="26:53" x14ac:dyDescent="0.15"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</row>
    <row r="35" spans="26:53" x14ac:dyDescent="0.15"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</row>
    <row r="36" spans="26:53" x14ac:dyDescent="0.15"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</row>
    <row r="37" spans="26:53" x14ac:dyDescent="0.15"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</row>
    <row r="38" spans="26:53" x14ac:dyDescent="0.15"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</row>
    <row r="39" spans="26:53" x14ac:dyDescent="0.15"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</row>
    <row r="40" spans="26:53" x14ac:dyDescent="0.15"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</row>
    <row r="41" spans="26:53" x14ac:dyDescent="0.15"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</row>
    <row r="42" spans="26:53" x14ac:dyDescent="0.15"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</row>
    <row r="43" spans="26:53" x14ac:dyDescent="0.15"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</row>
    <row r="44" spans="26:53" x14ac:dyDescent="0.15"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</row>
    <row r="45" spans="26:53" x14ac:dyDescent="0.15"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</row>
    <row r="46" spans="26:53" x14ac:dyDescent="0.15"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</row>
    <row r="47" spans="26:53" x14ac:dyDescent="0.15"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</row>
    <row r="48" spans="26:53" x14ac:dyDescent="0.15"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</row>
    <row r="49" spans="26:53" x14ac:dyDescent="0.15"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</row>
    <row r="50" spans="26:53" x14ac:dyDescent="0.15"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</row>
    <row r="51" spans="26:53" x14ac:dyDescent="0.15"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</row>
    <row r="52" spans="26:53" x14ac:dyDescent="0.15"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</row>
    <row r="53" spans="26:53" x14ac:dyDescent="0.15"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</row>
    <row r="54" spans="26:53" x14ac:dyDescent="0.15"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</row>
    <row r="55" spans="26:53" x14ac:dyDescent="0.15"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</row>
    <row r="56" spans="26:53" x14ac:dyDescent="0.15"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</row>
    <row r="57" spans="26:53" x14ac:dyDescent="0.15"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</row>
    <row r="58" spans="26:53" x14ac:dyDescent="0.15"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</row>
    <row r="59" spans="26:53" x14ac:dyDescent="0.15"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</row>
    <row r="60" spans="26:53" x14ac:dyDescent="0.15"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</row>
    <row r="61" spans="26:53" x14ac:dyDescent="0.15"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</row>
    <row r="62" spans="26:53" x14ac:dyDescent="0.15"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</row>
    <row r="63" spans="26:53" x14ac:dyDescent="0.15"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</row>
    <row r="64" spans="26:53" x14ac:dyDescent="0.15"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</row>
    <row r="65" spans="26:53" x14ac:dyDescent="0.15"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</row>
    <row r="66" spans="26:53" x14ac:dyDescent="0.15"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</row>
    <row r="67" spans="26:53" x14ac:dyDescent="0.15"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</row>
    <row r="68" spans="26:53" x14ac:dyDescent="0.15"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</row>
    <row r="69" spans="26:53" x14ac:dyDescent="0.15"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</row>
    <row r="70" spans="26:53" x14ac:dyDescent="0.15"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</row>
    <row r="71" spans="26:53" x14ac:dyDescent="0.15"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</row>
    <row r="72" spans="26:53" x14ac:dyDescent="0.15"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</row>
    <row r="73" spans="26:53" x14ac:dyDescent="0.15"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</row>
    <row r="74" spans="26:53" x14ac:dyDescent="0.15"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</row>
    <row r="75" spans="26:53" x14ac:dyDescent="0.15"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</row>
    <row r="76" spans="26:53" x14ac:dyDescent="0.15"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</row>
    <row r="77" spans="26:53" x14ac:dyDescent="0.15"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</row>
    <row r="78" spans="26:53" x14ac:dyDescent="0.15"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</row>
    <row r="79" spans="26:53" x14ac:dyDescent="0.15"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</row>
    <row r="80" spans="26:53" x14ac:dyDescent="0.15"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</row>
    <row r="81" spans="26:53" x14ac:dyDescent="0.15"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</row>
    <row r="82" spans="26:53" x14ac:dyDescent="0.15"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</row>
    <row r="83" spans="26:53" x14ac:dyDescent="0.15"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</row>
    <row r="84" spans="26:53" x14ac:dyDescent="0.15"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</row>
    <row r="85" spans="26:53" x14ac:dyDescent="0.15"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</row>
    <row r="86" spans="26:53" x14ac:dyDescent="0.15"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</row>
    <row r="87" spans="26:53" x14ac:dyDescent="0.15"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</row>
    <row r="88" spans="26:53" x14ac:dyDescent="0.15"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</row>
    <row r="89" spans="26:53" x14ac:dyDescent="0.15"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</row>
    <row r="90" spans="26:53" x14ac:dyDescent="0.15"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</row>
    <row r="91" spans="26:53" x14ac:dyDescent="0.15"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</row>
    <row r="92" spans="26:53" x14ac:dyDescent="0.15"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</row>
    <row r="93" spans="26:53" x14ac:dyDescent="0.15"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</row>
    <row r="94" spans="26:53" x14ac:dyDescent="0.15"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</row>
    <row r="95" spans="26:53" x14ac:dyDescent="0.15"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</row>
    <row r="96" spans="26:53" x14ac:dyDescent="0.15"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</row>
    <row r="97" spans="26:53" x14ac:dyDescent="0.15"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</row>
    <row r="98" spans="26:53" x14ac:dyDescent="0.15"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</row>
    <row r="99" spans="26:53" x14ac:dyDescent="0.15"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</row>
    <row r="100" spans="26:53" x14ac:dyDescent="0.15"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</row>
    <row r="101" spans="26:53" x14ac:dyDescent="0.15"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</row>
    <row r="102" spans="26:53" x14ac:dyDescent="0.15"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</row>
    <row r="103" spans="26:53" x14ac:dyDescent="0.15"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</row>
    <row r="104" spans="26:53" x14ac:dyDescent="0.15"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</row>
    <row r="105" spans="26:53" x14ac:dyDescent="0.15"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</row>
    <row r="106" spans="26:53" x14ac:dyDescent="0.15"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</row>
    <row r="107" spans="26:53" x14ac:dyDescent="0.15"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</row>
    <row r="108" spans="26:53" x14ac:dyDescent="0.15"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</row>
    <row r="109" spans="26:53" x14ac:dyDescent="0.15"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</row>
    <row r="110" spans="26:53" x14ac:dyDescent="0.15"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</row>
    <row r="111" spans="26:53" x14ac:dyDescent="0.15"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</row>
    <row r="112" spans="26:53" x14ac:dyDescent="0.15"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</row>
    <row r="113" spans="26:53" x14ac:dyDescent="0.15"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</row>
    <row r="114" spans="26:53" x14ac:dyDescent="0.15"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</row>
    <row r="115" spans="26:53" x14ac:dyDescent="0.15"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</row>
    <row r="116" spans="26:53" x14ac:dyDescent="0.15"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</row>
    <row r="117" spans="26:53" x14ac:dyDescent="0.15"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</row>
    <row r="118" spans="26:53" x14ac:dyDescent="0.15"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</row>
    <row r="119" spans="26:53" x14ac:dyDescent="0.15"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</row>
    <row r="120" spans="26:53" x14ac:dyDescent="0.15"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</row>
    <row r="121" spans="26:53" x14ac:dyDescent="0.15"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</row>
    <row r="122" spans="26:53" x14ac:dyDescent="0.15"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</row>
    <row r="123" spans="26:53" x14ac:dyDescent="0.15"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</row>
    <row r="124" spans="26:53" x14ac:dyDescent="0.15"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</row>
    <row r="125" spans="26:53" x14ac:dyDescent="0.15"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</row>
    <row r="126" spans="26:53" x14ac:dyDescent="0.15"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</row>
    <row r="127" spans="26:53" x14ac:dyDescent="0.15"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</row>
    <row r="128" spans="26:53" x14ac:dyDescent="0.15"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</row>
    <row r="129" spans="26:53" x14ac:dyDescent="0.15"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</row>
    <row r="130" spans="26:53" x14ac:dyDescent="0.15"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</row>
    <row r="131" spans="26:53" x14ac:dyDescent="0.15"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</row>
    <row r="132" spans="26:53" x14ac:dyDescent="0.15"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</row>
    <row r="133" spans="26:53" x14ac:dyDescent="0.15"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</row>
    <row r="134" spans="26:53" x14ac:dyDescent="0.15"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</row>
    <row r="135" spans="26:53" x14ac:dyDescent="0.15"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</row>
    <row r="136" spans="26:53" x14ac:dyDescent="0.15"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</row>
    <row r="137" spans="26:53" x14ac:dyDescent="0.15"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</row>
    <row r="138" spans="26:53" x14ac:dyDescent="0.15"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</row>
    <row r="139" spans="26:53" x14ac:dyDescent="0.15"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</row>
    <row r="140" spans="26:53" x14ac:dyDescent="0.15"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</row>
    <row r="141" spans="26:53" x14ac:dyDescent="0.15"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</row>
    <row r="142" spans="26:53" x14ac:dyDescent="0.15"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</row>
    <row r="143" spans="26:53" x14ac:dyDescent="0.15"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</row>
    <row r="144" spans="26:53" x14ac:dyDescent="0.15"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</row>
    <row r="145" spans="26:53" x14ac:dyDescent="0.15"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</row>
    <row r="146" spans="26:53" x14ac:dyDescent="0.15"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</row>
    <row r="147" spans="26:53" x14ac:dyDescent="0.15"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</row>
    <row r="148" spans="26:53" x14ac:dyDescent="0.15"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</row>
    <row r="149" spans="26:53" x14ac:dyDescent="0.15"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</row>
    <row r="150" spans="26:53" x14ac:dyDescent="0.15"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</row>
    <row r="151" spans="26:53" x14ac:dyDescent="0.15"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</row>
    <row r="152" spans="26:53" x14ac:dyDescent="0.15"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</row>
    <row r="153" spans="26:53" x14ac:dyDescent="0.15"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</row>
    <row r="154" spans="26:53" x14ac:dyDescent="0.15"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</row>
    <row r="155" spans="26:53" x14ac:dyDescent="0.15"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</row>
    <row r="156" spans="26:53" x14ac:dyDescent="0.15"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</row>
    <row r="157" spans="26:53" x14ac:dyDescent="0.15"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</row>
    <row r="158" spans="26:53" x14ac:dyDescent="0.15"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</row>
    <row r="159" spans="26:53" x14ac:dyDescent="0.15"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</row>
    <row r="160" spans="26:53" x14ac:dyDescent="0.15"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</row>
    <row r="161" spans="26:53" x14ac:dyDescent="0.15"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</row>
    <row r="162" spans="26:53" x14ac:dyDescent="0.15"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</row>
    <row r="163" spans="26:53" x14ac:dyDescent="0.15"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</row>
    <row r="164" spans="26:53" x14ac:dyDescent="0.15"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</row>
    <row r="165" spans="26:53" x14ac:dyDescent="0.15"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</row>
    <row r="166" spans="26:53" x14ac:dyDescent="0.15"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</row>
    <row r="167" spans="26:53" x14ac:dyDescent="0.15"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</row>
    <row r="168" spans="26:53" x14ac:dyDescent="0.15"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</row>
    <row r="169" spans="26:53" x14ac:dyDescent="0.15"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</row>
    <row r="170" spans="26:53" x14ac:dyDescent="0.15"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</row>
    <row r="171" spans="26:53" x14ac:dyDescent="0.15"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</row>
    <row r="172" spans="26:53" x14ac:dyDescent="0.15"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</row>
    <row r="173" spans="26:53" x14ac:dyDescent="0.15"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</row>
    <row r="174" spans="26:53" x14ac:dyDescent="0.15"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</row>
    <row r="175" spans="26:53" x14ac:dyDescent="0.15"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</row>
    <row r="176" spans="26:53" x14ac:dyDescent="0.15"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</row>
    <row r="177" spans="26:53" x14ac:dyDescent="0.15"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</row>
    <row r="178" spans="26:53" x14ac:dyDescent="0.15"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</row>
    <row r="179" spans="26:53" x14ac:dyDescent="0.15"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</row>
    <row r="180" spans="26:53" x14ac:dyDescent="0.15"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</row>
    <row r="181" spans="26:53" x14ac:dyDescent="0.15"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</row>
    <row r="182" spans="26:53" x14ac:dyDescent="0.15"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</row>
    <row r="183" spans="26:53" x14ac:dyDescent="0.15"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</row>
    <row r="184" spans="26:53" x14ac:dyDescent="0.15"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</row>
    <row r="185" spans="26:53" x14ac:dyDescent="0.15"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</row>
    <row r="186" spans="26:53" x14ac:dyDescent="0.15"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</row>
    <row r="187" spans="26:53" x14ac:dyDescent="0.15"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</row>
    <row r="188" spans="26:53" x14ac:dyDescent="0.15"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</row>
    <row r="189" spans="26:53" x14ac:dyDescent="0.15"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</row>
    <row r="190" spans="26:53" x14ac:dyDescent="0.15"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</row>
    <row r="191" spans="26:53" x14ac:dyDescent="0.15"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</row>
    <row r="192" spans="26:53" x14ac:dyDescent="0.15"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</row>
    <row r="193" spans="26:53" x14ac:dyDescent="0.15"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</row>
    <row r="194" spans="26:53" x14ac:dyDescent="0.15"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</row>
    <row r="195" spans="26:53" x14ac:dyDescent="0.15"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</row>
    <row r="196" spans="26:53" x14ac:dyDescent="0.15"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</row>
    <row r="197" spans="26:53" x14ac:dyDescent="0.15"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</row>
    <row r="198" spans="26:53" x14ac:dyDescent="0.15"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</row>
    <row r="199" spans="26:53" x14ac:dyDescent="0.15"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</row>
    <row r="200" spans="26:53" x14ac:dyDescent="0.15"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</row>
    <row r="201" spans="26:53" x14ac:dyDescent="0.15"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</row>
    <row r="202" spans="26:53" x14ac:dyDescent="0.15"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</row>
    <row r="203" spans="26:53" x14ac:dyDescent="0.15"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</row>
    <row r="204" spans="26:53" x14ac:dyDescent="0.15"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</row>
    <row r="205" spans="26:53" x14ac:dyDescent="0.15"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</row>
    <row r="206" spans="26:53" x14ac:dyDescent="0.15"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</row>
    <row r="207" spans="26:53" x14ac:dyDescent="0.15"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</row>
    <row r="208" spans="26:53" x14ac:dyDescent="0.15"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</row>
    <row r="209" spans="26:53" x14ac:dyDescent="0.15"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</row>
    <row r="210" spans="26:53" x14ac:dyDescent="0.15"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</row>
    <row r="211" spans="26:53" x14ac:dyDescent="0.15"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</row>
    <row r="212" spans="26:53" x14ac:dyDescent="0.15"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</row>
    <row r="213" spans="26:53" x14ac:dyDescent="0.15"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</row>
    <row r="214" spans="26:53" x14ac:dyDescent="0.15"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</row>
    <row r="215" spans="26:53" x14ac:dyDescent="0.15"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</row>
    <row r="216" spans="26:53" x14ac:dyDescent="0.15"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</row>
  </sheetData>
  <sheetProtection algorithmName="SHA-512" hashValue="jc5beDGe7w/8wWjoUDmr7pI+DCd2fw/J+WcAY4oknRJ+Twp9i37aVXlGaXF72YCF66VYguLhyt7BdVU1F38Pkw==" saltValue="+jKAioKdJ8x3fxqWw5T6I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23D2-E50F-6C47-A86C-7C61CCCB1E6C}">
  <sheetPr codeName="Sheet4">
    <tabColor rgb="FFFFA9A6"/>
  </sheetPr>
  <dimension ref="A1:BA216"/>
  <sheetViews>
    <sheetView zoomScale="90" zoomScaleNormal="90" workbookViewId="0">
      <selection activeCell="H29" sqref="H29"/>
    </sheetView>
  </sheetViews>
  <sheetFormatPr baseColWidth="10" defaultRowHeight="14" x14ac:dyDescent="0.15"/>
  <cols>
    <col min="1" max="1" width="20.33203125" style="203" customWidth="1"/>
    <col min="2" max="2" width="24.33203125" style="203" customWidth="1"/>
    <col min="3" max="9" width="12.1640625" style="203" customWidth="1"/>
    <col min="10" max="11" width="12.1640625" style="203" hidden="1" customWidth="1"/>
    <col min="12" max="16" width="12.1640625" style="203" customWidth="1"/>
    <col min="17" max="20" width="12.1640625" style="203" hidden="1" customWidth="1"/>
    <col min="21" max="24" width="12.1640625" style="203" customWidth="1"/>
    <col min="25" max="53" width="7.5" style="203" customWidth="1"/>
    <col min="54" max="16384" width="10.83203125" style="203"/>
  </cols>
  <sheetData>
    <row r="1" spans="1:53" x14ac:dyDescent="0.15">
      <c r="A1" s="203" t="s">
        <v>61</v>
      </c>
    </row>
    <row r="2" spans="1:53" x14ac:dyDescent="0.15">
      <c r="A2" s="209" t="s">
        <v>11</v>
      </c>
    </row>
    <row r="3" spans="1:53" ht="15" thickBot="1" x14ac:dyDescent="0.2">
      <c r="G3" s="202"/>
    </row>
    <row r="4" spans="1:53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</row>
    <row r="5" spans="1:53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</row>
    <row r="6" spans="1:53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</row>
    <row r="7" spans="1:53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</row>
    <row r="8" spans="1:53" ht="18" customHeight="1" x14ac:dyDescent="0.15">
      <c r="A8" s="175" t="str">
        <f>'WA Apr 2019'!K2</f>
        <v>Horizon Power</v>
      </c>
      <c r="B8" s="177" t="str">
        <f>'WA Apr 2019'!L2</f>
        <v xml:space="preserve">Regulated </v>
      </c>
      <c r="C8" s="162">
        <f>IF('WA Apr 2019'!BP2=0,91*'WA Apr 2019'!M2/100,(91*'WA Apr 2019'!M2/100)+'WA Apr 2019'!BP2/4)</f>
        <v>141.90994999999998</v>
      </c>
      <c r="D8" s="162">
        <f>IF('WA Apr 2019'!O2="",$C$5*'WA Apr 2019'!N2/100,IF($C$5&gt;='WA Apr 2019'!P2,('WA Apr 2019'!P2*'WA Apr 2019'!N2/100),($C$5*'WA Apr 2019'!N2/100)))</f>
        <v>1213.3900000000001</v>
      </c>
      <c r="E8" s="162">
        <f>IF(AND('WA Apr 2019'!P2&gt;0,'WA Apr 2019'!R2&gt;0),IF($C$5&lt;'WA Apr 2019'!P2,0,IF($C$5&lt;=('WA Apr 2019'!R2+'WA Apr 2019'!P2),(($C$5-'WA Apr 2019'!P2)*'WA Apr 2019'!Q2/100),(('WA Apr 2019'!R2)*'WA Apr 2019'!Q2/100))),0)</f>
        <v>0</v>
      </c>
      <c r="F8" s="162">
        <f>IF(AND('WA Apr 2019'!Q2&gt;0,'WA Apr 2019'!S2&gt;0),IF($C$5&lt;('WA Apr 2019'!R2+'WA Apr 2019'!P2),0,IF($C$5&lt;=('WA Apr 2019'!T2+'WA Apr 2019'!R2+'WA Apr 2019'!P2),(($C$5-('WA Apr 2019'!R2+'WA Apr 2019'!P2))*'WA Apr 2019'!S2/100),('WA Apr 2019'!T2*'WA Apr 2019'!S2/100))),0)</f>
        <v>0</v>
      </c>
      <c r="G8" s="163">
        <v>0</v>
      </c>
      <c r="H8" s="162">
        <f>IF(AND('WA Apr 2019'!R2&gt;0,'WA Apr 2019'!T2&gt;0),IF(($C$5&lt;'WA Apr 2019'!T2),(0),($C$5-'WA Apr 2019'!T2)*'WA Apr 2019'!U2/100),IF(AND('WA Apr 2019'!R2&gt;0,'WA Apr 2019'!T2=""),IF(($C$5&lt;'WA Apr 2019'!R2+'WA Apr 2019'!P2),(0),(($C$5-('WA Apr 2019'!R2+'WA Apr 2019'!P2))*'WA Apr 2019'!S2/100)),IF(AND('WA Apr 2019'!P2&gt;0,'WA Apr 2019'!R2=""&gt;0),IF(($C$5&lt;'WA Apr 2019'!P2),(0),($C$5-'WA Apr 2019'!P2)*'WA Apr 2019'!Q2/100),0)))</f>
        <v>0</v>
      </c>
      <c r="I8" s="164">
        <f>SUM(C8:H8)</f>
        <v>1355.2999500000001</v>
      </c>
      <c r="J8" s="164">
        <f>(I8-C8)*4</f>
        <v>4853.5600000000004</v>
      </c>
      <c r="K8" s="164">
        <f>I8*4</f>
        <v>5421.1998000000003</v>
      </c>
      <c r="L8" s="165">
        <f>K8*1.1</f>
        <v>5963.3197800000007</v>
      </c>
      <c r="M8" s="161">
        <v>0</v>
      </c>
      <c r="N8" s="161">
        <f>'WA Apr 2019'!BC2</f>
        <v>0</v>
      </c>
      <c r="O8" s="161">
        <f>'WA Apr 2019'!BD2</f>
        <v>0</v>
      </c>
      <c r="P8" s="161">
        <f>'WA Apr 2019'!BE2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5421.1998000000003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5421.1998000000003</v>
      </c>
      <c r="U8" s="165">
        <f>S8*1.1</f>
        <v>5963.3197800000007</v>
      </c>
      <c r="V8" s="165">
        <f>T8*1.1</f>
        <v>5963.3197800000007</v>
      </c>
      <c r="W8" s="166">
        <f>'WA Apr 2019'!BL2</f>
        <v>0</v>
      </c>
      <c r="X8" s="167" t="str">
        <f>'WA Apr 2019'!BM2</f>
        <v>n</v>
      </c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</row>
    <row r="9" spans="1:53" ht="18" customHeight="1" thickBot="1" x14ac:dyDescent="0.2">
      <c r="A9" s="176" t="str">
        <f>'WA Apr 2019'!K3</f>
        <v>Synergy</v>
      </c>
      <c r="B9" s="178" t="str">
        <f>'WA Apr 2019'!L3</f>
        <v>Regulated</v>
      </c>
      <c r="C9" s="169">
        <f>IF('WA Apr 2019'!BP3=0,91*'WA Apr 2019'!M3/100,(91*'WA Apr 2019'!M3/100)+'WA Apr 2019'!BP3/4)</f>
        <v>141.91085999999999</v>
      </c>
      <c r="D9" s="169">
        <f>IF('WA Apr 2019'!O3="",$C$5*'WA Apr 2019'!N3/100,IF($C$5&gt;='WA Apr 2019'!P3,('WA Apr 2019'!P3*'WA Apr 2019'!N3/100),($C$5*'WA Apr 2019'!N3/100)))</f>
        <v>1213.3900000000001</v>
      </c>
      <c r="E9" s="169">
        <f>IF(AND('WA Apr 2019'!P3&gt;0,'WA Apr 2019'!R3&gt;0),IF($C$5&lt;'WA Apr 2019'!P3,0,IF($C$5&lt;=('WA Apr 2019'!R3+'WA Apr 2019'!P3),(($C$5-'WA Apr 2019'!P3)*'WA Apr 2019'!Q3/100),(('WA Apr 2019'!R3)*'WA Apr 2019'!Q3/100))),0)</f>
        <v>0</v>
      </c>
      <c r="F9" s="169">
        <f>IF(AND('WA Apr 2019'!Q3&gt;0,'WA Apr 2019'!S3&gt;0),IF($C$5&lt;('WA Apr 2019'!R3+'WA Apr 2019'!P3),0,IF($C$5&lt;=('WA Apr 2019'!T3+'WA Apr 2019'!R3+'WA Apr 2019'!P3),(($C$5-('WA Apr 2019'!R3+'WA Apr 2019'!P3))*'WA Apr 2019'!S3/100),('WA Apr 2019'!T3*'WA Apr 2019'!S3/100))),0)</f>
        <v>0</v>
      </c>
      <c r="G9" s="170">
        <v>0</v>
      </c>
      <c r="H9" s="169">
        <f>IF(AND('WA Apr 2019'!R3&gt;0,'WA Apr 2019'!T3&gt;0),IF(($C$5&lt;'WA Apr 2019'!T3),(0),($C$5-'WA Apr 2019'!T3)*'WA Apr 2019'!U3/100),IF(AND('WA Apr 2019'!R3&gt;0,'WA Apr 2019'!T3=""),IF(($C$5&lt;'WA Apr 2019'!R3+'WA Apr 2019'!P3),(0),(($C$5-('WA Apr 2019'!R3+'WA Apr 2019'!P3))*'WA Apr 2019'!S3/100)),IF(AND('WA Apr 2019'!P3&gt;0,'WA Apr 2019'!R3=""&gt;0),IF(($C$5&lt;'WA Apr 2019'!P3),(0),($C$5-'WA Apr 2019'!P3)*'WA Apr 2019'!Q3/100),0)))</f>
        <v>0</v>
      </c>
      <c r="I9" s="171">
        <f t="shared" ref="I9" si="0">SUM(C9:H9)</f>
        <v>1355.3008600000001</v>
      </c>
      <c r="J9" s="171">
        <f>(I9-C9)*4</f>
        <v>4853.5600000000004</v>
      </c>
      <c r="K9" s="171">
        <f t="shared" ref="K9" si="1">I9*4</f>
        <v>5421.2034400000002</v>
      </c>
      <c r="L9" s="172">
        <f>K9*1.1</f>
        <v>5963.3237840000011</v>
      </c>
      <c r="M9" s="168">
        <v>0</v>
      </c>
      <c r="N9" s="168">
        <f>'WA Apr 2019'!BC3</f>
        <v>0</v>
      </c>
      <c r="O9" s="168">
        <f>'WA Apr 2019'!BD3</f>
        <v>0</v>
      </c>
      <c r="P9" s="168">
        <f>'WA Apr 2019'!BE3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5421.2034400000002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5421.2034400000002</v>
      </c>
      <c r="U9" s="172">
        <f>S9*1.1</f>
        <v>5963.3237840000011</v>
      </c>
      <c r="V9" s="172">
        <f>T9*1.1</f>
        <v>5963.3237840000011</v>
      </c>
      <c r="W9" s="173">
        <f>'WA Apr 2019'!BL3</f>
        <v>0</v>
      </c>
      <c r="X9" s="174" t="str">
        <f>'WA Apr 2019'!BM3</f>
        <v>n</v>
      </c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</row>
    <row r="10" spans="1:53" x14ac:dyDescent="0.15"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</row>
    <row r="11" spans="1:53" ht="15" thickBot="1" x14ac:dyDescent="0.2">
      <c r="X11" s="202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</row>
    <row r="12" spans="1:53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6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</row>
    <row r="13" spans="1:53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8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</row>
    <row r="14" spans="1:53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8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</row>
    <row r="15" spans="1:53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8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</row>
    <row r="16" spans="1:53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8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</row>
    <row r="17" spans="1:53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</row>
    <row r="18" spans="1:53" ht="18" customHeight="1" thickBot="1" x14ac:dyDescent="0.2">
      <c r="A18" s="117" t="str">
        <f>'WA Apr 2019'!K4</f>
        <v>Synergy</v>
      </c>
      <c r="B18" s="224" t="str">
        <f>'WA Apr 2019'!L4</f>
        <v>Regulated</v>
      </c>
      <c r="C18" s="122">
        <f>IF('WA Apr 2019'!BP4=0,91*'WA Apr 2019'!M4/100,(91*'WA Apr 2019'!M4/100)+'WA Apr 2019'!BP4/4)</f>
        <v>251.40815699999999</v>
      </c>
      <c r="D18" s="122">
        <f>IF('WA Apr 2019'!O4="",$C$13*$C$14*'WA Apr 2019'!N4/100,IF($C$13*$C$14&gt;='WA Apr 2019'!P4,('WA Apr 2019'!P4*'WA Apr 2019'!N4/100),($C$13*$C$14*'WA Apr 2019'!N4/100)))</f>
        <v>1141.8973999999998</v>
      </c>
      <c r="E18" s="122">
        <f>IF(AND('WA Apr 2019'!P4&gt;0,'WA Apr 2019'!R4&gt;0),IF($C$13*$C$14&lt;'WA Apr 2019'!P4,0,IF($C$13*$C$14&lt;=('WA Apr 2019'!R4+'WA Apr 2019'!P4),(($C$13*$C$14-'WA Apr 2019'!P4)*'WA Apr 2019'!Q4/100),(('WA Apr 2019'!R4)*'WA Apr 2019'!Q4/100))),0)</f>
        <v>0</v>
      </c>
      <c r="F18" s="122">
        <f>IF(AND('WA Apr 2019'!Q4&gt;0,'WA Apr 2019'!S4&gt;0),IF($C$13*$C$14&lt;('WA Apr 2019'!R4+'WA Apr 2019'!P4),0,IF($C$13*$C$14&lt;=('WA Apr 2019'!T4+'WA Apr 2019'!R4+'WA Apr 2019'!P4),(($C$13*$C$14-('WA Apr 2019'!R4+'WA Apr 2019'!P4))*'WA Apr 2019'!S4/100),('WA Apr 2019'!T4*'WA Apr 2019'!S4/100))),0)</f>
        <v>0</v>
      </c>
      <c r="G18" s="225">
        <f>IF(AND('WA Apr 2019'!R4&gt;0,'WA Apr 2019'!T4&gt;0),IF(($C$13*$C$14&lt;'WA Apr 2019'!T4),(0),($C$13*$C$14-'WA Apr 2019'!T4)*'WA Apr 2019'!U4/100),IF(AND('WA Apr 2019'!R4&gt;0,'WA Apr 2019'!T4=""),IF(($C$13*$C$14&lt;'WA Apr 2019'!R4+'WA Apr 2019'!P4),(0),(($C$13*$C$14-('WA Apr 2019'!R4+'WA Apr 2019'!P4))*'WA Apr 2019'!S4/100)),IF(AND('WA Apr 2019'!P4&gt;0,'WA Apr 2019'!R4=""&gt;0),IF(($C$13*$C$14&lt;'WA Apr 2019'!P4),(0),($C$13*$C$14-'WA Apr 2019'!P4)*'WA Apr 2019'!Q4/100),0)))</f>
        <v>0</v>
      </c>
      <c r="H18" s="122">
        <f>(C13*C15)*'WA Apr 2019'!W4/100</f>
        <v>146.81549999999999</v>
      </c>
      <c r="I18" s="123">
        <f>SUM(C18:H18)</f>
        <v>1540.1210569999998</v>
      </c>
      <c r="J18" s="171">
        <f>(I18-C18)*4</f>
        <v>5154.8515999999991</v>
      </c>
      <c r="K18" s="171">
        <f>I18*4</f>
        <v>6160.4842279999993</v>
      </c>
      <c r="L18" s="172">
        <f>K18*1.1</f>
        <v>6776.5326507999998</v>
      </c>
      <c r="M18" s="125">
        <v>0</v>
      </c>
      <c r="N18" s="125">
        <f>'WA Apr 2019'!BC4</f>
        <v>0</v>
      </c>
      <c r="O18" s="125">
        <f>'WA Apr 2019'!BD4</f>
        <v>0</v>
      </c>
      <c r="P18" s="125">
        <f>'WA Apr 2019'!BE4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6160.4842279999993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6160.4842279999993</v>
      </c>
      <c r="U18" s="172">
        <f>S18*1.1</f>
        <v>6776.5326507999998</v>
      </c>
      <c r="V18" s="172">
        <f>T18*1.1</f>
        <v>6776.5326507999998</v>
      </c>
      <c r="W18" s="226">
        <f>'WA Apr 2019'!BL4</f>
        <v>0</v>
      </c>
      <c r="X18" s="227" t="str">
        <f>'WA Apr 2019'!BM4</f>
        <v>n</v>
      </c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</row>
    <row r="19" spans="1:53" x14ac:dyDescent="0.15"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</row>
    <row r="20" spans="1:53" x14ac:dyDescent="0.15"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</row>
    <row r="21" spans="1:53" x14ac:dyDescent="0.15"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</row>
    <row r="22" spans="1:53" x14ac:dyDescent="0.15"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</row>
    <row r="23" spans="1:53" x14ac:dyDescent="0.15"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</row>
    <row r="24" spans="1:53" x14ac:dyDescent="0.15"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</row>
    <row r="25" spans="1:53" x14ac:dyDescent="0.15"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</row>
    <row r="26" spans="1:53" x14ac:dyDescent="0.15"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</row>
    <row r="27" spans="1:53" x14ac:dyDescent="0.15"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</row>
    <row r="28" spans="1:53" x14ac:dyDescent="0.15"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</row>
    <row r="29" spans="1:53" x14ac:dyDescent="0.15"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</row>
    <row r="30" spans="1:53" x14ac:dyDescent="0.15"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</row>
    <row r="31" spans="1:53" x14ac:dyDescent="0.15"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</row>
    <row r="32" spans="1:53" x14ac:dyDescent="0.15"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</row>
    <row r="33" spans="26:53" x14ac:dyDescent="0.15"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</row>
    <row r="34" spans="26:53" x14ac:dyDescent="0.15"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</row>
    <row r="35" spans="26:53" x14ac:dyDescent="0.15"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</row>
    <row r="36" spans="26:53" x14ac:dyDescent="0.15"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</row>
    <row r="37" spans="26:53" x14ac:dyDescent="0.15"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</row>
    <row r="38" spans="26:53" x14ac:dyDescent="0.15"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</row>
    <row r="39" spans="26:53" x14ac:dyDescent="0.15"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</row>
    <row r="40" spans="26:53" x14ac:dyDescent="0.15"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</row>
    <row r="41" spans="26:53" x14ac:dyDescent="0.15"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</row>
    <row r="42" spans="26:53" x14ac:dyDescent="0.15"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</row>
    <row r="43" spans="26:53" x14ac:dyDescent="0.15"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</row>
    <row r="44" spans="26:53" x14ac:dyDescent="0.15"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</row>
    <row r="45" spans="26:53" x14ac:dyDescent="0.15"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</row>
    <row r="46" spans="26:53" x14ac:dyDescent="0.15"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</row>
    <row r="47" spans="26:53" x14ac:dyDescent="0.15"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</row>
    <row r="48" spans="26:53" x14ac:dyDescent="0.15"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</row>
    <row r="49" spans="26:53" x14ac:dyDescent="0.15"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</row>
    <row r="50" spans="26:53" x14ac:dyDescent="0.15"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</row>
    <row r="51" spans="26:53" x14ac:dyDescent="0.15"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</row>
    <row r="52" spans="26:53" x14ac:dyDescent="0.15"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</row>
    <row r="53" spans="26:53" x14ac:dyDescent="0.15"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</row>
    <row r="54" spans="26:53" x14ac:dyDescent="0.15"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</row>
    <row r="55" spans="26:53" x14ac:dyDescent="0.15"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</row>
    <row r="56" spans="26:53" x14ac:dyDescent="0.15"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</row>
    <row r="57" spans="26:53" x14ac:dyDescent="0.15"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</row>
    <row r="58" spans="26:53" x14ac:dyDescent="0.15"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</row>
    <row r="59" spans="26:53" x14ac:dyDescent="0.15"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</row>
    <row r="60" spans="26:53" x14ac:dyDescent="0.15"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</row>
    <row r="61" spans="26:53" x14ac:dyDescent="0.15"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</row>
    <row r="62" spans="26:53" x14ac:dyDescent="0.15"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</row>
    <row r="63" spans="26:53" x14ac:dyDescent="0.15"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</row>
    <row r="64" spans="26:53" x14ac:dyDescent="0.15"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</row>
    <row r="65" spans="26:53" x14ac:dyDescent="0.15"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</row>
    <row r="66" spans="26:53" x14ac:dyDescent="0.15"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</row>
    <row r="67" spans="26:53" x14ac:dyDescent="0.15"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</row>
    <row r="68" spans="26:53" x14ac:dyDescent="0.15"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</row>
    <row r="69" spans="26:53" x14ac:dyDescent="0.15"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</row>
    <row r="70" spans="26:53" x14ac:dyDescent="0.15"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</row>
    <row r="71" spans="26:53" x14ac:dyDescent="0.15"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</row>
    <row r="72" spans="26:53" x14ac:dyDescent="0.15"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</row>
    <row r="73" spans="26:53" x14ac:dyDescent="0.15">
      <c r="Z73" s="204"/>
      <c r="AA73" s="204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</row>
    <row r="74" spans="26:53" x14ac:dyDescent="0.15"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</row>
    <row r="75" spans="26:53" x14ac:dyDescent="0.15"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</row>
    <row r="76" spans="26:53" x14ac:dyDescent="0.15"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</row>
    <row r="77" spans="26:53" x14ac:dyDescent="0.15"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</row>
    <row r="78" spans="26:53" x14ac:dyDescent="0.15"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</row>
    <row r="79" spans="26:53" x14ac:dyDescent="0.15"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</row>
    <row r="80" spans="26:53" x14ac:dyDescent="0.15"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</row>
    <row r="81" spans="26:53" x14ac:dyDescent="0.15"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</row>
    <row r="82" spans="26:53" x14ac:dyDescent="0.15"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</row>
    <row r="83" spans="26:53" x14ac:dyDescent="0.15"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</row>
    <row r="84" spans="26:53" x14ac:dyDescent="0.15"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</row>
    <row r="85" spans="26:53" x14ac:dyDescent="0.15"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</row>
    <row r="86" spans="26:53" x14ac:dyDescent="0.15"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</row>
    <row r="87" spans="26:53" x14ac:dyDescent="0.15"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</row>
    <row r="88" spans="26:53" x14ac:dyDescent="0.15"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</row>
    <row r="89" spans="26:53" x14ac:dyDescent="0.15"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</row>
    <row r="90" spans="26:53" x14ac:dyDescent="0.15"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</row>
    <row r="91" spans="26:53" x14ac:dyDescent="0.15"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</row>
    <row r="92" spans="26:53" x14ac:dyDescent="0.15"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</row>
    <row r="93" spans="26:53" x14ac:dyDescent="0.15"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</row>
    <row r="94" spans="26:53" x14ac:dyDescent="0.15"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</row>
    <row r="95" spans="26:53" x14ac:dyDescent="0.15"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</row>
    <row r="96" spans="26:53" x14ac:dyDescent="0.15"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</row>
    <row r="97" spans="26:53" x14ac:dyDescent="0.15"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</row>
    <row r="98" spans="26:53" x14ac:dyDescent="0.15"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</row>
    <row r="99" spans="26:53" x14ac:dyDescent="0.15"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</row>
    <row r="100" spans="26:53" x14ac:dyDescent="0.15"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</row>
    <row r="101" spans="26:53" x14ac:dyDescent="0.15"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</row>
    <row r="102" spans="26:53" x14ac:dyDescent="0.15"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</row>
    <row r="103" spans="26:53" x14ac:dyDescent="0.15"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</row>
    <row r="104" spans="26:53" x14ac:dyDescent="0.15"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</row>
    <row r="105" spans="26:53" x14ac:dyDescent="0.15"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</row>
    <row r="106" spans="26:53" x14ac:dyDescent="0.15"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</row>
    <row r="107" spans="26:53" x14ac:dyDescent="0.15"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</row>
    <row r="108" spans="26:53" x14ac:dyDescent="0.15"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</row>
    <row r="109" spans="26:53" x14ac:dyDescent="0.15"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</row>
    <row r="110" spans="26:53" x14ac:dyDescent="0.15"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</row>
    <row r="111" spans="26:53" x14ac:dyDescent="0.15"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</row>
    <row r="112" spans="26:53" x14ac:dyDescent="0.15"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</row>
    <row r="113" spans="26:53" x14ac:dyDescent="0.15"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</row>
    <row r="114" spans="26:53" x14ac:dyDescent="0.15"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</row>
    <row r="115" spans="26:53" x14ac:dyDescent="0.15"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</row>
    <row r="116" spans="26:53" x14ac:dyDescent="0.15"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</row>
    <row r="117" spans="26:53" x14ac:dyDescent="0.15"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</row>
    <row r="118" spans="26:53" x14ac:dyDescent="0.15"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</row>
    <row r="119" spans="26:53" x14ac:dyDescent="0.15"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</row>
    <row r="120" spans="26:53" x14ac:dyDescent="0.15"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</row>
    <row r="121" spans="26:53" x14ac:dyDescent="0.15"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</row>
    <row r="122" spans="26:53" x14ac:dyDescent="0.15"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</row>
    <row r="123" spans="26:53" x14ac:dyDescent="0.15"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</row>
    <row r="124" spans="26:53" x14ac:dyDescent="0.15"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</row>
    <row r="125" spans="26:53" x14ac:dyDescent="0.15"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</row>
    <row r="126" spans="26:53" x14ac:dyDescent="0.15"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</row>
    <row r="127" spans="26:53" x14ac:dyDescent="0.15"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</row>
    <row r="128" spans="26:53" x14ac:dyDescent="0.15"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</row>
    <row r="129" spans="26:53" x14ac:dyDescent="0.15"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</row>
    <row r="130" spans="26:53" x14ac:dyDescent="0.15"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</row>
    <row r="131" spans="26:53" x14ac:dyDescent="0.15"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</row>
    <row r="132" spans="26:53" x14ac:dyDescent="0.15"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</row>
    <row r="133" spans="26:53" x14ac:dyDescent="0.15"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</row>
    <row r="134" spans="26:53" x14ac:dyDescent="0.15"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</row>
    <row r="135" spans="26:53" x14ac:dyDescent="0.15"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</row>
    <row r="136" spans="26:53" x14ac:dyDescent="0.15"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</row>
    <row r="137" spans="26:53" x14ac:dyDescent="0.15"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</row>
    <row r="138" spans="26:53" x14ac:dyDescent="0.15"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</row>
    <row r="139" spans="26:53" x14ac:dyDescent="0.15"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</row>
    <row r="140" spans="26:53" x14ac:dyDescent="0.15"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</row>
    <row r="141" spans="26:53" x14ac:dyDescent="0.15"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</row>
    <row r="142" spans="26:53" x14ac:dyDescent="0.15"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</row>
    <row r="143" spans="26:53" x14ac:dyDescent="0.15"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</row>
    <row r="144" spans="26:53" x14ac:dyDescent="0.15"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</row>
    <row r="145" spans="26:53" x14ac:dyDescent="0.15"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</row>
    <row r="146" spans="26:53" x14ac:dyDescent="0.15"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</row>
    <row r="147" spans="26:53" x14ac:dyDescent="0.15"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</row>
    <row r="148" spans="26:53" x14ac:dyDescent="0.15"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</row>
    <row r="149" spans="26:53" x14ac:dyDescent="0.15"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</row>
    <row r="150" spans="26:53" x14ac:dyDescent="0.15"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</row>
    <row r="151" spans="26:53" x14ac:dyDescent="0.15"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</row>
    <row r="152" spans="26:53" x14ac:dyDescent="0.15"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</row>
    <row r="153" spans="26:53" x14ac:dyDescent="0.15"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</row>
    <row r="154" spans="26:53" x14ac:dyDescent="0.15"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</row>
    <row r="155" spans="26:53" x14ac:dyDescent="0.15"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</row>
    <row r="156" spans="26:53" x14ac:dyDescent="0.15"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</row>
    <row r="157" spans="26:53" x14ac:dyDescent="0.15"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</row>
    <row r="158" spans="26:53" x14ac:dyDescent="0.15"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</row>
    <row r="159" spans="26:53" x14ac:dyDescent="0.15"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</row>
    <row r="160" spans="26:53" x14ac:dyDescent="0.15"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</row>
    <row r="161" spans="26:53" x14ac:dyDescent="0.15"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</row>
    <row r="162" spans="26:53" x14ac:dyDescent="0.15"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</row>
    <row r="163" spans="26:53" x14ac:dyDescent="0.15"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</row>
    <row r="164" spans="26:53" x14ac:dyDescent="0.15"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</row>
    <row r="165" spans="26:53" x14ac:dyDescent="0.15"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</row>
    <row r="166" spans="26:53" x14ac:dyDescent="0.15"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</row>
    <row r="167" spans="26:53" x14ac:dyDescent="0.15"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</row>
    <row r="168" spans="26:53" x14ac:dyDescent="0.15"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</row>
    <row r="169" spans="26:53" x14ac:dyDescent="0.15"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</row>
    <row r="170" spans="26:53" x14ac:dyDescent="0.15">
      <c r="Z170" s="204"/>
      <c r="AA170" s="204"/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</row>
    <row r="171" spans="26:53" x14ac:dyDescent="0.15">
      <c r="Z171" s="204"/>
      <c r="AA171" s="204"/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</row>
    <row r="172" spans="26:53" x14ac:dyDescent="0.15"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</row>
    <row r="173" spans="26:53" x14ac:dyDescent="0.15"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</row>
    <row r="174" spans="26:53" x14ac:dyDescent="0.15"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</row>
    <row r="175" spans="26:53" x14ac:dyDescent="0.15"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</row>
    <row r="176" spans="26:53" x14ac:dyDescent="0.15"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</row>
    <row r="177" spans="26:53" x14ac:dyDescent="0.15"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</row>
    <row r="178" spans="26:53" x14ac:dyDescent="0.15"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</row>
    <row r="179" spans="26:53" x14ac:dyDescent="0.15">
      <c r="Z179" s="204"/>
      <c r="AA179" s="204"/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</row>
    <row r="180" spans="26:53" x14ac:dyDescent="0.15"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</row>
    <row r="181" spans="26:53" x14ac:dyDescent="0.15">
      <c r="Z181" s="204"/>
      <c r="AA181" s="204"/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</row>
    <row r="182" spans="26:53" x14ac:dyDescent="0.15">
      <c r="Z182" s="204"/>
      <c r="AA182" s="204"/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</row>
    <row r="183" spans="26:53" x14ac:dyDescent="0.15"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</row>
    <row r="184" spans="26:53" x14ac:dyDescent="0.15"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</row>
    <row r="185" spans="26:53" x14ac:dyDescent="0.15">
      <c r="Z185" s="204"/>
      <c r="AA185" s="204"/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</row>
    <row r="186" spans="26:53" x14ac:dyDescent="0.15">
      <c r="Z186" s="204"/>
      <c r="AA186" s="204"/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</row>
    <row r="187" spans="26:53" x14ac:dyDescent="0.15"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</row>
    <row r="188" spans="26:53" x14ac:dyDescent="0.15"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</row>
    <row r="189" spans="26:53" x14ac:dyDescent="0.15"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</row>
    <row r="190" spans="26:53" x14ac:dyDescent="0.15"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</row>
    <row r="191" spans="26:53" x14ac:dyDescent="0.15"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</row>
    <row r="192" spans="26:53" x14ac:dyDescent="0.15"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</row>
    <row r="193" spans="26:53" x14ac:dyDescent="0.15"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</row>
    <row r="194" spans="26:53" x14ac:dyDescent="0.15"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</row>
    <row r="195" spans="26:53" x14ac:dyDescent="0.15"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</row>
    <row r="196" spans="26:53" x14ac:dyDescent="0.15"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</row>
    <row r="197" spans="26:53" x14ac:dyDescent="0.15"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</row>
    <row r="198" spans="26:53" x14ac:dyDescent="0.15">
      <c r="Z198" s="204"/>
      <c r="AA198" s="204"/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</row>
    <row r="199" spans="26:53" x14ac:dyDescent="0.15">
      <c r="Z199" s="204"/>
      <c r="AA199" s="204"/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</row>
    <row r="200" spans="26:53" x14ac:dyDescent="0.15">
      <c r="Z200" s="204"/>
      <c r="AA200" s="204"/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</row>
    <row r="201" spans="26:53" x14ac:dyDescent="0.15">
      <c r="Z201" s="204"/>
      <c r="AA201" s="204"/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</row>
    <row r="202" spans="26:53" x14ac:dyDescent="0.15"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</row>
    <row r="203" spans="26:53" x14ac:dyDescent="0.15"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</row>
    <row r="204" spans="26:53" x14ac:dyDescent="0.15"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</row>
    <row r="205" spans="26:53" x14ac:dyDescent="0.15"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</row>
    <row r="206" spans="26:53" x14ac:dyDescent="0.15"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</row>
    <row r="207" spans="26:53" x14ac:dyDescent="0.15"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</row>
    <row r="208" spans="26:53" x14ac:dyDescent="0.15">
      <c r="Z208" s="204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</row>
    <row r="209" spans="26:53" x14ac:dyDescent="0.15">
      <c r="Z209" s="204"/>
      <c r="AA209" s="204"/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</row>
    <row r="210" spans="26:53" x14ac:dyDescent="0.15">
      <c r="Z210" s="204"/>
      <c r="AA210" s="204"/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</row>
    <row r="211" spans="26:53" x14ac:dyDescent="0.15"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</row>
    <row r="212" spans="26:53" x14ac:dyDescent="0.15">
      <c r="Z212" s="204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</row>
    <row r="213" spans="26:53" x14ac:dyDescent="0.15">
      <c r="Z213" s="204"/>
      <c r="AA213" s="204"/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</row>
    <row r="214" spans="26:53" x14ac:dyDescent="0.15">
      <c r="Z214" s="204"/>
      <c r="AA214" s="204"/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</row>
    <row r="215" spans="26:53" x14ac:dyDescent="0.15">
      <c r="Z215" s="204"/>
      <c r="AA215" s="204"/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</row>
    <row r="216" spans="26:53" x14ac:dyDescent="0.15">
      <c r="Z216" s="204"/>
      <c r="AA216" s="204"/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</row>
  </sheetData>
  <sheetProtection algorithmName="SHA-512" hashValue="yc+Ni7I9EALRwM911/isUfiaJv1C9osMbONeEKTut36iIhd5ZA/oYtku9j/aRw6Ty9qVrS+1IfuaQcR77Qbi3Q==" saltValue="LTVrz0K0yx4+xUXS3dHaZ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WA Bills October 2022</vt:lpstr>
      <vt:lpstr>WA Bills April 2022</vt:lpstr>
      <vt:lpstr>WA Bills October 2021</vt:lpstr>
      <vt:lpstr>WA Bills April 2021</vt:lpstr>
      <vt:lpstr>WA Bills October 2020</vt:lpstr>
      <vt:lpstr>WA Bills April 2020</vt:lpstr>
      <vt:lpstr>WA Bills October 2019</vt:lpstr>
      <vt:lpstr>WA Bills April 2019</vt:lpstr>
      <vt:lpstr>WA Bills October 2018</vt:lpstr>
      <vt:lpstr>WA Bills April 2018</vt:lpstr>
      <vt:lpstr>WA Bills October 2017</vt:lpstr>
      <vt:lpstr>WA Bills April 2017</vt:lpstr>
      <vt:lpstr>WA Bills April 2016</vt:lpstr>
      <vt:lpstr>WA Oct 2022</vt:lpstr>
      <vt:lpstr>WA Apr 2022</vt:lpstr>
      <vt:lpstr>WA Oct 2021</vt:lpstr>
      <vt:lpstr>WA Apr 2021</vt:lpstr>
      <vt:lpstr>WA Oct 2020</vt:lpstr>
      <vt:lpstr>WA Apr 2020</vt:lpstr>
      <vt:lpstr>WA Oct 2019</vt:lpstr>
      <vt:lpstr>WA Apr 2019</vt:lpstr>
      <vt:lpstr>WA Oct 2018</vt:lpstr>
      <vt:lpstr>WA Apr 2018</vt:lpstr>
      <vt:lpstr>WA Oct 2017</vt:lpstr>
      <vt:lpstr>WA Apr 2017</vt:lpstr>
      <vt:lpstr>WA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2016-05-03T06:58:30Z</dcterms:created>
  <dcterms:modified xsi:type="dcterms:W3CDTF">2022-12-05T01:51:23Z</dcterms:modified>
</cp:coreProperties>
</file>