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workbookPr date1904="1" showInkAnnotation="0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WA/"/>
    </mc:Choice>
  </mc:AlternateContent>
  <xr:revisionPtr revIDLastSave="0" documentId="13_ncr:1_{D8F3832C-AF3F-074C-B343-C7D4C8DED681}" xr6:coauthVersionLast="47" xr6:coauthVersionMax="47" xr10:uidLastSave="{00000000-0000-0000-0000-000000000000}"/>
  <workbookProtection workbookAlgorithmName="SHA-512" workbookHashValue="uA8udrq+MbKc2EgIRxopbLOQLaNhbb6Y+ef+EPkr23rnna7t6lQY1G2+K7lfKQgYICyIwUeV90eST7PTO15dmQ==" workbookSaltValue="QZ+LBbrF1SpR+fbUdvVZPg==" workbookSpinCount="100000" lockStructure="1"/>
  <bookViews>
    <workbookView xWindow="0" yWindow="500" windowWidth="38400" windowHeight="19540" tabRatio="500" xr2:uid="{00000000-000D-0000-FFFF-FFFF00000000}"/>
  </bookViews>
  <sheets>
    <sheet name="Notes" sheetId="3" r:id="rId1"/>
    <sheet name="WA Bills April 2023" sheetId="29" r:id="rId2"/>
    <sheet name="WA Bills October 2022" sheetId="27" r:id="rId3"/>
    <sheet name="WA Bills April 2022" sheetId="25" r:id="rId4"/>
    <sheet name="WA Bills October 2021" sheetId="23" r:id="rId5"/>
    <sheet name="WA Bills April 2021" sheetId="20" r:id="rId6"/>
    <sheet name="WA Bills October 2020" sheetId="19" r:id="rId7"/>
    <sheet name="WA Bills April 2020" sheetId="17" r:id="rId8"/>
    <sheet name="WA Bills October 2019" sheetId="15" r:id="rId9"/>
    <sheet name="WA Bills April 2019" sheetId="13" r:id="rId10"/>
    <sheet name="WA Bills October 2018" sheetId="11" r:id="rId11"/>
    <sheet name="WA Bills April 2018" sheetId="9" r:id="rId12"/>
    <sheet name="WA Bills October 2017" sheetId="7" r:id="rId13"/>
    <sheet name="WA Bills April 2017" sheetId="5" r:id="rId14"/>
    <sheet name="WA Bills April 2016" sheetId="2" r:id="rId15"/>
    <sheet name="WA Apr 2023" sheetId="28" state="hidden" r:id="rId16"/>
    <sheet name="WA Oct 2022" sheetId="26" state="hidden" r:id="rId17"/>
    <sheet name="WA Apr 2022" sheetId="24" state="hidden" r:id="rId18"/>
    <sheet name="WA Oct 2021" sheetId="22" state="hidden" r:id="rId19"/>
    <sheet name="WA Apr 2021" sheetId="21" state="hidden" r:id="rId20"/>
    <sheet name="WA Oct 2020" sheetId="18" state="hidden" r:id="rId21"/>
    <sheet name="WA Apr 2020" sheetId="16" state="hidden" r:id="rId22"/>
    <sheet name="WA Oct 2019" sheetId="14" state="hidden" r:id="rId23"/>
    <sheet name="WA Apr 2019" sheetId="12" state="hidden" r:id="rId24"/>
    <sheet name="WA Oct 2018" sheetId="10" state="hidden" r:id="rId25"/>
    <sheet name="WA Apr 2018" sheetId="8" state="hidden" r:id="rId26"/>
    <sheet name="WA Oct 2017" sheetId="6" state="hidden" r:id="rId27"/>
    <sheet name="WA Apr 2017" sheetId="4" state="hidden" r:id="rId28"/>
    <sheet name="WA Apr 2016" sheetId="1" state="hidden" r:id="rId29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8" i="29" l="1"/>
  <c r="O18" i="29"/>
  <c r="N18" i="29"/>
  <c r="Q18" i="29" s="1"/>
  <c r="H18" i="29"/>
  <c r="G18" i="29"/>
  <c r="F18" i="29"/>
  <c r="E18" i="29"/>
  <c r="D18" i="29"/>
  <c r="C18" i="29"/>
  <c r="B18" i="29"/>
  <c r="A18" i="29"/>
  <c r="P9" i="29"/>
  <c r="O9" i="29"/>
  <c r="Q9" i="29" s="1"/>
  <c r="N9" i="29"/>
  <c r="H9" i="29"/>
  <c r="F9" i="29"/>
  <c r="E9" i="29"/>
  <c r="D9" i="29"/>
  <c r="C9" i="29"/>
  <c r="B9" i="29"/>
  <c r="A9" i="29"/>
  <c r="P8" i="29"/>
  <c r="O8" i="29"/>
  <c r="N8" i="29"/>
  <c r="H8" i="29"/>
  <c r="F8" i="29"/>
  <c r="E8" i="29"/>
  <c r="D8" i="29"/>
  <c r="C8" i="29"/>
  <c r="B8" i="29"/>
  <c r="A8" i="29"/>
  <c r="X18" i="27"/>
  <c r="W18" i="27"/>
  <c r="P18" i="27"/>
  <c r="O18" i="27"/>
  <c r="N18" i="27"/>
  <c r="H18" i="27"/>
  <c r="G18" i="27"/>
  <c r="F18" i="27"/>
  <c r="E18" i="27"/>
  <c r="D18" i="27"/>
  <c r="C18" i="27"/>
  <c r="B18" i="27"/>
  <c r="A18" i="27"/>
  <c r="X9" i="27"/>
  <c r="W9" i="27"/>
  <c r="P9" i="27"/>
  <c r="Q9" i="27" s="1"/>
  <c r="O9" i="27"/>
  <c r="N9" i="27"/>
  <c r="H9" i="27"/>
  <c r="F9" i="27"/>
  <c r="E9" i="27"/>
  <c r="D9" i="27"/>
  <c r="C9" i="27"/>
  <c r="B9" i="27"/>
  <c r="A9" i="27"/>
  <c r="X8" i="27"/>
  <c r="W8" i="27"/>
  <c r="P8" i="27"/>
  <c r="O8" i="27"/>
  <c r="N8" i="27"/>
  <c r="Q8" i="27" s="1"/>
  <c r="H8" i="27"/>
  <c r="F8" i="27"/>
  <c r="E8" i="27"/>
  <c r="D8" i="27"/>
  <c r="C8" i="27"/>
  <c r="B8" i="27"/>
  <c r="A8" i="27"/>
  <c r="Q18" i="27"/>
  <c r="A9" i="25"/>
  <c r="X18" i="25"/>
  <c r="X9" i="25"/>
  <c r="X8" i="25"/>
  <c r="W18" i="25"/>
  <c r="W9" i="25"/>
  <c r="W8" i="25"/>
  <c r="P18" i="25"/>
  <c r="P9" i="25"/>
  <c r="P8" i="25"/>
  <c r="O18" i="25"/>
  <c r="O9" i="25"/>
  <c r="O8" i="25"/>
  <c r="N18" i="25"/>
  <c r="N9" i="25"/>
  <c r="N8" i="25"/>
  <c r="Q8" i="25" s="1"/>
  <c r="H18" i="25"/>
  <c r="H9" i="25"/>
  <c r="H8" i="25"/>
  <c r="G18" i="25"/>
  <c r="F18" i="25"/>
  <c r="F9" i="25"/>
  <c r="F8" i="25"/>
  <c r="E18" i="25"/>
  <c r="E9" i="25"/>
  <c r="E8" i="25"/>
  <c r="D18" i="25"/>
  <c r="D9" i="25"/>
  <c r="D8" i="25"/>
  <c r="C18" i="25"/>
  <c r="C9" i="25"/>
  <c r="C8" i="25"/>
  <c r="B18" i="25"/>
  <c r="B9" i="25"/>
  <c r="B8" i="25"/>
  <c r="A18" i="25"/>
  <c r="A8" i="25"/>
  <c r="Q18" i="25"/>
  <c r="Q9" i="25"/>
  <c r="X18" i="23"/>
  <c r="W18" i="23"/>
  <c r="P18" i="23"/>
  <c r="O18" i="23"/>
  <c r="N18" i="23"/>
  <c r="H18" i="23"/>
  <c r="G18" i="23"/>
  <c r="F18" i="23"/>
  <c r="I18" i="23" s="1"/>
  <c r="E18" i="23"/>
  <c r="D18" i="23"/>
  <c r="C18" i="23"/>
  <c r="B18" i="23"/>
  <c r="A18" i="23"/>
  <c r="X9" i="23"/>
  <c r="W9" i="23"/>
  <c r="P9" i="23"/>
  <c r="O9" i="23"/>
  <c r="N9" i="23"/>
  <c r="H9" i="23"/>
  <c r="F9" i="23"/>
  <c r="E9" i="23"/>
  <c r="D9" i="23"/>
  <c r="C9" i="23"/>
  <c r="I9" i="23" s="1"/>
  <c r="B9" i="23"/>
  <c r="A9" i="23"/>
  <c r="X8" i="23"/>
  <c r="W8" i="23"/>
  <c r="P8" i="23"/>
  <c r="O8" i="23"/>
  <c r="N8" i="23"/>
  <c r="Q8" i="23" s="1"/>
  <c r="H8" i="23"/>
  <c r="F8" i="23"/>
  <c r="I8" i="23" s="1"/>
  <c r="E8" i="23"/>
  <c r="D8" i="23"/>
  <c r="C8" i="23"/>
  <c r="B8" i="23"/>
  <c r="A8" i="23"/>
  <c r="Q18" i="23"/>
  <c r="Q9" i="23"/>
  <c r="X18" i="20"/>
  <c r="W18" i="20"/>
  <c r="P18" i="20"/>
  <c r="O18" i="20"/>
  <c r="Q18" i="20" s="1"/>
  <c r="N18" i="20"/>
  <c r="H18" i="20"/>
  <c r="G18" i="20"/>
  <c r="F18" i="20"/>
  <c r="I18" i="20" s="1"/>
  <c r="E18" i="20"/>
  <c r="D18" i="20"/>
  <c r="C18" i="20"/>
  <c r="B18" i="20"/>
  <c r="A18" i="20"/>
  <c r="X9" i="20"/>
  <c r="W9" i="20"/>
  <c r="P9" i="20"/>
  <c r="O9" i="20"/>
  <c r="N9" i="20"/>
  <c r="H9" i="20"/>
  <c r="F9" i="20"/>
  <c r="E9" i="20"/>
  <c r="D9" i="20"/>
  <c r="C9" i="20"/>
  <c r="I9" i="20" s="1"/>
  <c r="B9" i="20"/>
  <c r="A9" i="20"/>
  <c r="X8" i="20"/>
  <c r="W8" i="20"/>
  <c r="P8" i="20"/>
  <c r="Q8" i="20" s="1"/>
  <c r="O8" i="20"/>
  <c r="N8" i="20"/>
  <c r="H8" i="20"/>
  <c r="F8" i="20"/>
  <c r="I8" i="20" s="1"/>
  <c r="E8" i="20"/>
  <c r="D8" i="20"/>
  <c r="C8" i="20"/>
  <c r="B8" i="20"/>
  <c r="A8" i="20"/>
  <c r="Q9" i="20"/>
  <c r="X18" i="19"/>
  <c r="W18" i="19"/>
  <c r="P18" i="19"/>
  <c r="O18" i="19"/>
  <c r="N18" i="19"/>
  <c r="H18" i="19"/>
  <c r="G18" i="19"/>
  <c r="F18" i="19"/>
  <c r="E18" i="19"/>
  <c r="D18" i="19"/>
  <c r="C18" i="19"/>
  <c r="B18" i="19"/>
  <c r="A18" i="19"/>
  <c r="X9" i="19"/>
  <c r="W9" i="19"/>
  <c r="P9" i="19"/>
  <c r="Q9" i="19" s="1"/>
  <c r="O9" i="19"/>
  <c r="N9" i="19"/>
  <c r="H9" i="19"/>
  <c r="F9" i="19"/>
  <c r="E9" i="19"/>
  <c r="D9" i="19"/>
  <c r="C9" i="19"/>
  <c r="B9" i="19"/>
  <c r="A9" i="19"/>
  <c r="X8" i="19"/>
  <c r="W8" i="19"/>
  <c r="P8" i="19"/>
  <c r="O8" i="19"/>
  <c r="N8" i="19"/>
  <c r="H8" i="19"/>
  <c r="F8" i="19"/>
  <c r="E8" i="19"/>
  <c r="D8" i="19"/>
  <c r="C8" i="19"/>
  <c r="B8" i="19"/>
  <c r="A8" i="19"/>
  <c r="I8" i="29" l="1"/>
  <c r="Q8" i="29"/>
  <c r="I9" i="29"/>
  <c r="I18" i="29"/>
  <c r="K18" i="29"/>
  <c r="L18" i="29" s="1"/>
  <c r="J18" i="29"/>
  <c r="K9" i="29"/>
  <c r="L9" i="29" s="1"/>
  <c r="J9" i="29"/>
  <c r="K8" i="29"/>
  <c r="L8" i="29" s="1"/>
  <c r="J8" i="29"/>
  <c r="I8" i="27"/>
  <c r="I18" i="27"/>
  <c r="K18" i="27" s="1"/>
  <c r="L18" i="27" s="1"/>
  <c r="I9" i="27"/>
  <c r="K9" i="27"/>
  <c r="L9" i="27" s="1"/>
  <c r="J9" i="27"/>
  <c r="S18" i="27"/>
  <c r="U18" i="27" s="1"/>
  <c r="S9" i="27"/>
  <c r="U9" i="27" s="1"/>
  <c r="K8" i="27"/>
  <c r="L8" i="27" s="1"/>
  <c r="J8" i="27"/>
  <c r="J18" i="27"/>
  <c r="I18" i="25"/>
  <c r="K18" i="25" s="1"/>
  <c r="L18" i="25" s="1"/>
  <c r="I8" i="25"/>
  <c r="I9" i="25"/>
  <c r="K9" i="25"/>
  <c r="L9" i="25" s="1"/>
  <c r="J9" i="25"/>
  <c r="K8" i="25"/>
  <c r="L8" i="25" s="1"/>
  <c r="J8" i="25"/>
  <c r="S18" i="25"/>
  <c r="U18" i="25" s="1"/>
  <c r="S9" i="25"/>
  <c r="U9" i="25" s="1"/>
  <c r="J18" i="25"/>
  <c r="K18" i="23"/>
  <c r="L18" i="23" s="1"/>
  <c r="J18" i="23"/>
  <c r="K9" i="23"/>
  <c r="L9" i="23" s="1"/>
  <c r="J9" i="23"/>
  <c r="S18" i="23"/>
  <c r="U18" i="23" s="1"/>
  <c r="S9" i="23"/>
  <c r="U9" i="23" s="1"/>
  <c r="J8" i="23"/>
  <c r="K8" i="23"/>
  <c r="L8" i="23" s="1"/>
  <c r="S18" i="20"/>
  <c r="U18" i="20" s="1"/>
  <c r="J8" i="20"/>
  <c r="K8" i="20"/>
  <c r="L8" i="20" s="1"/>
  <c r="J18" i="20"/>
  <c r="K18" i="20"/>
  <c r="L18" i="20" s="1"/>
  <c r="K9" i="20"/>
  <c r="L9" i="20" s="1"/>
  <c r="J9" i="20"/>
  <c r="S8" i="20"/>
  <c r="U8" i="20" s="1"/>
  <c r="Q18" i="19"/>
  <c r="I9" i="19"/>
  <c r="J9" i="19" s="1"/>
  <c r="I8" i="19"/>
  <c r="J8" i="19" s="1"/>
  <c r="Q8" i="19"/>
  <c r="I18" i="19"/>
  <c r="J18" i="19" s="1"/>
  <c r="K9" i="19"/>
  <c r="L9" i="19" s="1"/>
  <c r="X18" i="17"/>
  <c r="W18" i="17"/>
  <c r="P18" i="17"/>
  <c r="O18" i="17"/>
  <c r="N18" i="17"/>
  <c r="H18" i="17"/>
  <c r="G18" i="17"/>
  <c r="F18" i="17"/>
  <c r="E18" i="17"/>
  <c r="D18" i="17"/>
  <c r="C18" i="17"/>
  <c r="B18" i="17"/>
  <c r="A18" i="17"/>
  <c r="X9" i="17"/>
  <c r="W9" i="17"/>
  <c r="P9" i="17"/>
  <c r="O9" i="17"/>
  <c r="N9" i="17"/>
  <c r="H9" i="17"/>
  <c r="F9" i="17"/>
  <c r="E9" i="17"/>
  <c r="D9" i="17"/>
  <c r="C9" i="17"/>
  <c r="B9" i="17"/>
  <c r="A9" i="17"/>
  <c r="X8" i="17"/>
  <c r="W8" i="17"/>
  <c r="P8" i="17"/>
  <c r="O8" i="17"/>
  <c r="N8" i="17"/>
  <c r="H8" i="17"/>
  <c r="F8" i="17"/>
  <c r="E8" i="17"/>
  <c r="D8" i="17"/>
  <c r="C8" i="17"/>
  <c r="B8" i="17"/>
  <c r="A8" i="17"/>
  <c r="S9" i="29" l="1"/>
  <c r="S8" i="29"/>
  <c r="S18" i="29"/>
  <c r="T9" i="27"/>
  <c r="V9" i="27" s="1"/>
  <c r="T18" i="27"/>
  <c r="V18" i="27" s="1"/>
  <c r="S8" i="27"/>
  <c r="T18" i="25"/>
  <c r="V18" i="25" s="1"/>
  <c r="S8" i="25"/>
  <c r="T9" i="25"/>
  <c r="V9" i="25" s="1"/>
  <c r="T18" i="23"/>
  <c r="V18" i="23" s="1"/>
  <c r="T9" i="23"/>
  <c r="V9" i="23" s="1"/>
  <c r="S8" i="23"/>
  <c r="T8" i="20"/>
  <c r="V8" i="20" s="1"/>
  <c r="S9" i="20"/>
  <c r="T18" i="20"/>
  <c r="V18" i="20" s="1"/>
  <c r="K18" i="19"/>
  <c r="L18" i="19" s="1"/>
  <c r="S9" i="19"/>
  <c r="U9" i="19" s="1"/>
  <c r="K8" i="19"/>
  <c r="S18" i="19"/>
  <c r="I18" i="17"/>
  <c r="Q18" i="17"/>
  <c r="Q8" i="17"/>
  <c r="I9" i="17"/>
  <c r="K9" i="17" s="1"/>
  <c r="L9" i="17" s="1"/>
  <c r="Q9" i="17"/>
  <c r="I8" i="17"/>
  <c r="K8" i="17" s="1"/>
  <c r="J18" i="17"/>
  <c r="K18" i="17"/>
  <c r="L18" i="17" s="1"/>
  <c r="S9" i="17"/>
  <c r="U9" i="17" s="1"/>
  <c r="S18" i="13"/>
  <c r="T18" i="13" s="1"/>
  <c r="S9" i="13"/>
  <c r="T9" i="13" s="1"/>
  <c r="S8" i="13"/>
  <c r="T8" i="13" s="1"/>
  <c r="L18" i="13"/>
  <c r="L9" i="13"/>
  <c r="L8" i="13"/>
  <c r="S18" i="15"/>
  <c r="T18" i="15" s="1"/>
  <c r="S9" i="15"/>
  <c r="T9" i="15" s="1"/>
  <c r="S8" i="15"/>
  <c r="T8" i="15" s="1"/>
  <c r="L18" i="15"/>
  <c r="K18" i="15"/>
  <c r="J18" i="15"/>
  <c r="L9" i="15"/>
  <c r="L8" i="15"/>
  <c r="U9" i="29" l="1"/>
  <c r="T9" i="29"/>
  <c r="V9" i="29" s="1"/>
  <c r="U18" i="29"/>
  <c r="T18" i="29"/>
  <c r="V18" i="29" s="1"/>
  <c r="U8" i="29"/>
  <c r="T8" i="29"/>
  <c r="V8" i="29" s="1"/>
  <c r="U8" i="27"/>
  <c r="T8" i="27"/>
  <c r="V8" i="27" s="1"/>
  <c r="U8" i="25"/>
  <c r="T8" i="25"/>
  <c r="V8" i="25" s="1"/>
  <c r="U8" i="23"/>
  <c r="T8" i="23"/>
  <c r="V8" i="23" s="1"/>
  <c r="U9" i="20"/>
  <c r="T9" i="20"/>
  <c r="V9" i="20" s="1"/>
  <c r="T9" i="19"/>
  <c r="V9" i="19" s="1"/>
  <c r="L8" i="19"/>
  <c r="S8" i="19"/>
  <c r="U18" i="19"/>
  <c r="T18" i="19"/>
  <c r="V18" i="19" s="1"/>
  <c r="J9" i="17"/>
  <c r="L8" i="17"/>
  <c r="S8" i="17"/>
  <c r="J8" i="17"/>
  <c r="S18" i="17"/>
  <c r="U18" i="17" s="1"/>
  <c r="T9" i="17"/>
  <c r="V9" i="17" s="1"/>
  <c r="T18" i="17"/>
  <c r="V18" i="17" s="1"/>
  <c r="G18" i="13"/>
  <c r="H9" i="13"/>
  <c r="H8" i="13"/>
  <c r="F18" i="13"/>
  <c r="F9" i="13"/>
  <c r="F8" i="13"/>
  <c r="E18" i="13"/>
  <c r="E9" i="13"/>
  <c r="E8" i="13"/>
  <c r="D18" i="13"/>
  <c r="D9" i="13"/>
  <c r="D8" i="13"/>
  <c r="C18" i="13"/>
  <c r="C9" i="13"/>
  <c r="C8" i="13"/>
  <c r="G18" i="15"/>
  <c r="F18" i="15"/>
  <c r="E18" i="15"/>
  <c r="D18" i="15"/>
  <c r="C18" i="15"/>
  <c r="H9" i="15"/>
  <c r="H8" i="15"/>
  <c r="F9" i="15"/>
  <c r="F8" i="15"/>
  <c r="E9" i="15"/>
  <c r="E8" i="15"/>
  <c r="D9" i="15"/>
  <c r="D8" i="15"/>
  <c r="C9" i="15"/>
  <c r="C8" i="15"/>
  <c r="U8" i="19" l="1"/>
  <c r="T8" i="19"/>
  <c r="V8" i="19" s="1"/>
  <c r="U8" i="17"/>
  <c r="T8" i="17"/>
  <c r="V8" i="17" s="1"/>
  <c r="X18" i="15"/>
  <c r="W18" i="15"/>
  <c r="P18" i="15"/>
  <c r="O18" i="15"/>
  <c r="N18" i="15"/>
  <c r="Q18" i="15" s="1"/>
  <c r="H18" i="15"/>
  <c r="B18" i="15"/>
  <c r="A18" i="15"/>
  <c r="X9" i="15"/>
  <c r="W9" i="15"/>
  <c r="P9" i="15"/>
  <c r="O9" i="15"/>
  <c r="N9" i="15"/>
  <c r="Q9" i="15" s="1"/>
  <c r="B9" i="15"/>
  <c r="A9" i="15"/>
  <c r="X8" i="15"/>
  <c r="W8" i="15"/>
  <c r="P8" i="15"/>
  <c r="O8" i="15"/>
  <c r="N8" i="15"/>
  <c r="B8" i="15"/>
  <c r="A8" i="15"/>
  <c r="X18" i="13"/>
  <c r="W18" i="13"/>
  <c r="P18" i="13"/>
  <c r="O18" i="13"/>
  <c r="N18" i="13"/>
  <c r="Q18" i="13" s="1"/>
  <c r="H18" i="13"/>
  <c r="B18" i="13"/>
  <c r="A18" i="13"/>
  <c r="X9" i="13"/>
  <c r="W9" i="13"/>
  <c r="P9" i="13"/>
  <c r="O9" i="13"/>
  <c r="N9" i="13"/>
  <c r="Q9" i="13" s="1"/>
  <c r="B9" i="13"/>
  <c r="A9" i="13"/>
  <c r="X8" i="13"/>
  <c r="W8" i="13"/>
  <c r="P8" i="13"/>
  <c r="O8" i="13"/>
  <c r="N8" i="13"/>
  <c r="B8" i="13"/>
  <c r="A8" i="13"/>
  <c r="T18" i="11"/>
  <c r="S18" i="11"/>
  <c r="N18" i="11"/>
  <c r="M18" i="11"/>
  <c r="L18" i="11"/>
  <c r="H18" i="11"/>
  <c r="D18" i="11"/>
  <c r="I18" i="11" s="1"/>
  <c r="J18" i="11" s="1"/>
  <c r="O18" i="11" s="1"/>
  <c r="C18" i="11"/>
  <c r="B18" i="11"/>
  <c r="A18" i="11"/>
  <c r="T9" i="11"/>
  <c r="S9" i="11"/>
  <c r="N9" i="11"/>
  <c r="M9" i="11"/>
  <c r="L9" i="11"/>
  <c r="H9" i="11"/>
  <c r="I9" i="11" s="1"/>
  <c r="J9" i="11" s="1"/>
  <c r="O9" i="11" s="1"/>
  <c r="D9" i="11"/>
  <c r="C9" i="11"/>
  <c r="B9" i="11"/>
  <c r="A9" i="11"/>
  <c r="T8" i="11"/>
  <c r="S8" i="11"/>
  <c r="N8" i="11"/>
  <c r="M8" i="11"/>
  <c r="L8" i="11"/>
  <c r="H8" i="11"/>
  <c r="D8" i="11"/>
  <c r="C8" i="11"/>
  <c r="I8" i="11" s="1"/>
  <c r="J8" i="11" s="1"/>
  <c r="O8" i="11" s="1"/>
  <c r="B8" i="11"/>
  <c r="A8" i="11"/>
  <c r="T18" i="9"/>
  <c r="S18" i="9"/>
  <c r="N18" i="9"/>
  <c r="M18" i="9"/>
  <c r="L18" i="9"/>
  <c r="H18" i="9"/>
  <c r="D18" i="9"/>
  <c r="C18" i="9"/>
  <c r="I18" i="9" s="1"/>
  <c r="J18" i="9" s="1"/>
  <c r="O18" i="9" s="1"/>
  <c r="B18" i="9"/>
  <c r="A18" i="9"/>
  <c r="T9" i="9"/>
  <c r="S9" i="9"/>
  <c r="N9" i="9"/>
  <c r="M9" i="9"/>
  <c r="L9" i="9"/>
  <c r="H9" i="9"/>
  <c r="D9" i="9"/>
  <c r="I9" i="9" s="1"/>
  <c r="J9" i="9" s="1"/>
  <c r="O9" i="9" s="1"/>
  <c r="C9" i="9"/>
  <c r="B9" i="9"/>
  <c r="A9" i="9"/>
  <c r="T8" i="9"/>
  <c r="S8" i="9"/>
  <c r="N8" i="9"/>
  <c r="M8" i="9"/>
  <c r="L8" i="9"/>
  <c r="H8" i="9"/>
  <c r="D8" i="9"/>
  <c r="C8" i="9"/>
  <c r="I8" i="9" s="1"/>
  <c r="J8" i="9" s="1"/>
  <c r="O8" i="9" s="1"/>
  <c r="B8" i="9"/>
  <c r="A8" i="9"/>
  <c r="T18" i="7"/>
  <c r="S18" i="7"/>
  <c r="N18" i="7"/>
  <c r="M18" i="7"/>
  <c r="L18" i="7"/>
  <c r="H18" i="7"/>
  <c r="D18" i="7"/>
  <c r="C18" i="7"/>
  <c r="I18" i="7" s="1"/>
  <c r="J18" i="7" s="1"/>
  <c r="O18" i="7" s="1"/>
  <c r="B18" i="7"/>
  <c r="A18" i="7"/>
  <c r="T9" i="7"/>
  <c r="S9" i="7"/>
  <c r="N9" i="7"/>
  <c r="M9" i="7"/>
  <c r="L9" i="7"/>
  <c r="H9" i="7"/>
  <c r="D9" i="7"/>
  <c r="C9" i="7"/>
  <c r="I9" i="7" s="1"/>
  <c r="J9" i="7" s="1"/>
  <c r="O9" i="7" s="1"/>
  <c r="B9" i="7"/>
  <c r="A9" i="7"/>
  <c r="T8" i="7"/>
  <c r="S8" i="7"/>
  <c r="N8" i="7"/>
  <c r="M8" i="7"/>
  <c r="L8" i="7"/>
  <c r="H8" i="7"/>
  <c r="D8" i="7"/>
  <c r="C8" i="7"/>
  <c r="I8" i="7" s="1"/>
  <c r="J8" i="7" s="1"/>
  <c r="O8" i="7" s="1"/>
  <c r="B8" i="7"/>
  <c r="A8" i="7"/>
  <c r="C18" i="2"/>
  <c r="I18" i="2" s="1"/>
  <c r="J18" i="2" s="1"/>
  <c r="O18" i="2" s="1"/>
  <c r="D18" i="2"/>
  <c r="H18" i="2"/>
  <c r="D9" i="2"/>
  <c r="H9" i="2"/>
  <c r="C9" i="2"/>
  <c r="I9" i="2" s="1"/>
  <c r="J9" i="2" s="1"/>
  <c r="O9" i="2" s="1"/>
  <c r="L9" i="2"/>
  <c r="M9" i="2"/>
  <c r="D8" i="2"/>
  <c r="H8" i="2"/>
  <c r="C8" i="2"/>
  <c r="I8" i="2" s="1"/>
  <c r="J8" i="2" s="1"/>
  <c r="O8" i="2" s="1"/>
  <c r="T18" i="2"/>
  <c r="S18" i="2"/>
  <c r="M18" i="2"/>
  <c r="N18" i="2"/>
  <c r="L18" i="2"/>
  <c r="B18" i="2"/>
  <c r="A18" i="2"/>
  <c r="S9" i="2"/>
  <c r="T9" i="2"/>
  <c r="T8" i="2"/>
  <c r="S8" i="2"/>
  <c r="N9" i="2"/>
  <c r="N8" i="2"/>
  <c r="M8" i="2"/>
  <c r="L8" i="2"/>
  <c r="B9" i="2"/>
  <c r="B8" i="2"/>
  <c r="A9" i="2"/>
  <c r="A8" i="2"/>
  <c r="T18" i="5"/>
  <c r="S18" i="5"/>
  <c r="N18" i="5"/>
  <c r="M18" i="5"/>
  <c r="L18" i="5"/>
  <c r="H18" i="5"/>
  <c r="D18" i="5"/>
  <c r="C18" i="5"/>
  <c r="I18" i="5" s="1"/>
  <c r="J18" i="5" s="1"/>
  <c r="O18" i="5" s="1"/>
  <c r="B18" i="5"/>
  <c r="A18" i="5"/>
  <c r="T9" i="5"/>
  <c r="S9" i="5"/>
  <c r="N9" i="5"/>
  <c r="M9" i="5"/>
  <c r="L9" i="5"/>
  <c r="H9" i="5"/>
  <c r="C9" i="5"/>
  <c r="I9" i="5" s="1"/>
  <c r="J9" i="5" s="1"/>
  <c r="O9" i="5" s="1"/>
  <c r="D9" i="5"/>
  <c r="B9" i="5"/>
  <c r="A9" i="5"/>
  <c r="T8" i="5"/>
  <c r="S8" i="5"/>
  <c r="N8" i="5"/>
  <c r="M8" i="5"/>
  <c r="L8" i="5"/>
  <c r="H8" i="5"/>
  <c r="D8" i="5"/>
  <c r="C8" i="5"/>
  <c r="I8" i="5" s="1"/>
  <c r="J8" i="5" s="1"/>
  <c r="O8" i="5" s="1"/>
  <c r="B8" i="5"/>
  <c r="A8" i="5"/>
  <c r="Q8" i="13" l="1"/>
  <c r="Q8" i="15"/>
  <c r="I8" i="13"/>
  <c r="I9" i="13"/>
  <c r="I18" i="13"/>
  <c r="Q9" i="7"/>
  <c r="P9" i="7"/>
  <c r="R9" i="7" s="1"/>
  <c r="P8" i="9"/>
  <c r="R8" i="9" s="1"/>
  <c r="Q8" i="9"/>
  <c r="P18" i="9"/>
  <c r="R18" i="9" s="1"/>
  <c r="Q18" i="9"/>
  <c r="P9" i="5"/>
  <c r="R9" i="5" s="1"/>
  <c r="Q9" i="5"/>
  <c r="Q8" i="2"/>
  <c r="P8" i="2"/>
  <c r="R8" i="2" s="1"/>
  <c r="Q18" i="5"/>
  <c r="P18" i="5"/>
  <c r="R18" i="5" s="1"/>
  <c r="Q9" i="2"/>
  <c r="P9" i="2"/>
  <c r="R9" i="2" s="1"/>
  <c r="P8" i="7"/>
  <c r="R8" i="7" s="1"/>
  <c r="Q8" i="7"/>
  <c r="Q18" i="7"/>
  <c r="P18" i="7"/>
  <c r="R18" i="7" s="1"/>
  <c r="Q8" i="11"/>
  <c r="P8" i="11"/>
  <c r="R8" i="11" s="1"/>
  <c r="Q9" i="11"/>
  <c r="P9" i="11"/>
  <c r="R9" i="11" s="1"/>
  <c r="P8" i="5"/>
  <c r="R8" i="5" s="1"/>
  <c r="Q8" i="5"/>
  <c r="Q18" i="2"/>
  <c r="P18" i="2"/>
  <c r="R18" i="2" s="1"/>
  <c r="P9" i="9"/>
  <c r="R9" i="9" s="1"/>
  <c r="Q9" i="9"/>
  <c r="Q18" i="11"/>
  <c r="P18" i="11"/>
  <c r="R18" i="11" s="1"/>
  <c r="I8" i="15"/>
  <c r="I18" i="15"/>
  <c r="I9" i="15"/>
  <c r="K18" i="13" l="1"/>
  <c r="J18" i="13"/>
  <c r="K9" i="13"/>
  <c r="J9" i="13"/>
  <c r="K8" i="13"/>
  <c r="J8" i="13"/>
  <c r="K9" i="15"/>
  <c r="J9" i="15"/>
  <c r="K8" i="15"/>
  <c r="J8" i="15"/>
  <c r="U8" i="13" l="1"/>
  <c r="V8" i="13"/>
  <c r="U18" i="13"/>
  <c r="V18" i="13"/>
  <c r="U9" i="13"/>
  <c r="V9" i="13"/>
  <c r="U8" i="15"/>
  <c r="V8" i="15"/>
  <c r="U9" i="15"/>
  <c r="V9" i="15"/>
  <c r="U18" i="15"/>
  <c r="V18" i="15"/>
</calcChain>
</file>

<file path=xl/sharedStrings.xml><?xml version="1.0" encoding="utf-8"?>
<sst xmlns="http://schemas.openxmlformats.org/spreadsheetml/2006/main" count="2454" uniqueCount="289">
  <si>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</si>
  <si>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</si>
  <si>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</si>
  <si>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 xml:space="preserve">If you would like to obtain information about energy offers available to you as a customer you should contact the energy retailers directly.  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</si>
  <si>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</si>
  <si>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</si>
  <si>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</si>
  <si>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</si>
  <si>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</si>
  <si>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</si>
  <si>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 xml:space="preserve">Two rate </t>
    <phoneticPr fontId="3" type="noConversion"/>
  </si>
  <si>
    <t>WESTERN AUSTRALIA, HORIZON AND WESTERN POWER</t>
    <phoneticPr fontId="3" type="noConversion"/>
  </si>
  <si>
    <t>Shoulder Capacity charge  (c/kVA/day)</t>
    <phoneticPr fontId="3" type="noConversion"/>
  </si>
  <si>
    <t>Off-peak Capacity charge  (c/kVA/day)</t>
    <phoneticPr fontId="3" type="noConversion"/>
  </si>
  <si>
    <t>Time structure Code</t>
    <phoneticPr fontId="3" type="noConversion"/>
  </si>
  <si>
    <t>Seasonal? (y/n)</t>
    <phoneticPr fontId="3" type="noConversion"/>
  </si>
  <si>
    <t>Source: www.westernpower.com.au</t>
  </si>
  <si>
    <t>Source: www.horizonpower.com.au</t>
  </si>
  <si>
    <t>WA Networks:</t>
  </si>
  <si>
    <t>Western Power</t>
  </si>
  <si>
    <t>Tab colors:</t>
  </si>
  <si>
    <t>April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</si>
  <si>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</si>
  <si>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</si>
  <si>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</si>
  <si>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>Service fee ($ per month)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</si>
  <si>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</si>
  <si>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</si>
  <si>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</si>
  <si>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</si>
  <si>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</si>
  <si>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Comments</t>
    <phoneticPr fontId="3" type="noConversion"/>
  </si>
  <si>
    <t>Single rate</t>
  </si>
  <si>
    <t>Insert quarterly consumption (kWh):</t>
  </si>
  <si>
    <t>Supply charge</t>
  </si>
  <si>
    <t>1st block</t>
  </si>
  <si>
    <t>2nd block</t>
  </si>
  <si>
    <t>3rd block</t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</si>
  <si>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</si>
  <si>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</si>
  <si>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</si>
  <si>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</si>
  <si>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</si>
  <si>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</si>
  <si>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</si>
  <si>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</si>
  <si>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Off peak 3rd rate (c/kWh)</t>
    <phoneticPr fontId="3" type="noConversion"/>
  </si>
  <si>
    <t>Off peak 3rd step (kWh)</t>
    <phoneticPr fontId="3" type="noConversion"/>
  </si>
  <si>
    <t>Off peak 4th rate (c/kWh)</t>
    <phoneticPr fontId="3" type="noConversion"/>
  </si>
  <si>
    <t>*As SME electricity offers currently depend on the type of metering installed at the premises,</t>
    <phoneticPr fontId="3" type="noConversion"/>
  </si>
  <si>
    <t>this analysis include the two most common electricity offers based on meter type:</t>
    <phoneticPr fontId="3" type="noConversion"/>
  </si>
  <si>
    <t xml:space="preserve">1) Single rate (also known as flat rate). </t>
    <phoneticPr fontId="3" type="noConversion"/>
  </si>
  <si>
    <t xml:space="preserve">2) Two Rate (also known time of use).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</si>
  <si>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</si>
  <si>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</si>
  <si>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>WA Workbook 1 - Electricity offers</t>
    <phoneticPr fontId="3" type="noConversion"/>
  </si>
  <si>
    <t xml:space="preserve">changes to SME energy offers in Western Australia.  </t>
    <phoneticPr fontId="3" type="noConversion"/>
  </si>
  <si>
    <t>Horizon Power</t>
    <phoneticPr fontId="3" type="noConversion"/>
  </si>
  <si>
    <t>Synergy</t>
    <phoneticPr fontId="3" type="noConversion"/>
  </si>
  <si>
    <t xml:space="preserve">workbook, it is suitable for use only as a research and advocacy tool. We do not accept any legal responsibility for errors or inaccuracies. </t>
  </si>
  <si>
    <t>Annual bill incl conditional discounts (incl GST)</t>
    <phoneticPr fontId="3" type="noConversion"/>
  </si>
  <si>
    <t xml:space="preserve">Small Business Electricity Offers </t>
    <phoneticPr fontId="3" type="noConversion"/>
  </si>
  <si>
    <t>Guaranteed discount off bill (%)</t>
    <phoneticPr fontId="3" type="noConversion"/>
  </si>
  <si>
    <t>Cont' off peak 1st step (kWh)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</si>
  <si>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</si>
  <si>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</si>
  <si>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Split week tariff: Shoulder - weekdays (c/kWh)</t>
    <phoneticPr fontId="3" type="noConversion"/>
  </si>
  <si>
    <t>Split week tariff: Shoulder - weekends (c/kWh)</t>
    <phoneticPr fontId="3" type="noConversion"/>
  </si>
  <si>
    <t>Seasonal: Peak season shoulder rate (c/kWh)</t>
    <phoneticPr fontId="3" type="noConversion"/>
  </si>
  <si>
    <t>Seasonal: Off peak season shoulder rate (c/kWh)</t>
    <phoneticPr fontId="3" type="noConversion"/>
  </si>
  <si>
    <t>Peak or single Capacity charge  (c/kVA/day)</t>
    <phoneticPr fontId="3" type="noConversion"/>
  </si>
  <si>
    <t>solar (net/gross)</t>
  </si>
  <si>
    <t>Dual Fuel discount off bill (%)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</si>
  <si>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</si>
  <si>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</si>
  <si>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</si>
  <si>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Supply (c/day)</t>
  </si>
  <si>
    <t>block type</t>
  </si>
  <si>
    <t>Insert quarterly consumption (kWh):</t>
    <phoneticPr fontId="3" type="noConversion"/>
  </si>
  <si>
    <t>Insert peak proportion (%):</t>
    <phoneticPr fontId="3" type="noConversion"/>
  </si>
  <si>
    <t>Insert off-peak proportion (%):</t>
    <phoneticPr fontId="3" type="noConversion"/>
  </si>
  <si>
    <t>Retailer</t>
    <phoneticPr fontId="3" type="noConversion"/>
  </si>
  <si>
    <t>Offer</t>
    <phoneticPr fontId="3" type="noConversion"/>
  </si>
  <si>
    <t>Supply charge</t>
    <phoneticPr fontId="3" type="noConversion"/>
  </si>
  <si>
    <t>1st block</t>
    <phoneticPr fontId="3" type="noConversion"/>
  </si>
  <si>
    <t>3rd block</t>
    <phoneticPr fontId="3" type="noConversion"/>
  </si>
  <si>
    <t>Summer or winter peak (s/w)</t>
    <phoneticPr fontId="3" type="noConversion"/>
  </si>
  <si>
    <t>Number of peak months</t>
    <phoneticPr fontId="3" type="noConversion"/>
  </si>
  <si>
    <t>FIT (c/kWh)</t>
    <phoneticPr fontId="3" type="noConversion"/>
  </si>
  <si>
    <t>Green (y/n/o)</t>
    <phoneticPr fontId="3" type="noConversion"/>
  </si>
  <si>
    <t>Green note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</si>
  <si>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</si>
  <si>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</si>
  <si>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Cont' off peak 2nd rate</t>
    <phoneticPr fontId="3" type="noConversion"/>
  </si>
  <si>
    <t>Shoulder (c/kWh)</t>
    <phoneticPr fontId="3" type="noConversion"/>
  </si>
  <si>
    <t>WA</t>
    <phoneticPr fontId="3" type="noConversion"/>
  </si>
  <si>
    <t>Horizon Power</t>
    <phoneticPr fontId="3" type="noConversion"/>
  </si>
  <si>
    <t>Single</t>
    <phoneticPr fontId="3" type="noConversion"/>
  </si>
  <si>
    <t>y</t>
    <phoneticPr fontId="3" type="noConversion"/>
  </si>
  <si>
    <t>DD discount off bill (%)</t>
    <phoneticPr fontId="3" type="noConversion"/>
  </si>
  <si>
    <t>DD discount off usage (%)</t>
    <phoneticPr fontId="3" type="noConversion"/>
  </si>
  <si>
    <t>POT discount off bill (%)</t>
    <phoneticPr fontId="3" type="noConversion"/>
  </si>
  <si>
    <t>POT discount off bill (%)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</si>
  <si>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</si>
  <si>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</si>
  <si>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</si>
  <si>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</si>
  <si>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</si>
  <si>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>Peak balance</t>
    <phoneticPr fontId="3" type="noConversion"/>
  </si>
  <si>
    <t>Off-Peak</t>
    <phoneticPr fontId="3" type="noConversion"/>
  </si>
  <si>
    <t>Annual bill (excl GST)</t>
    <phoneticPr fontId="3" type="noConversion"/>
  </si>
  <si>
    <t>n</t>
    <phoneticPr fontId="3" type="noConversion"/>
  </si>
  <si>
    <t>quarter</t>
    <phoneticPr fontId="3" type="noConversion"/>
  </si>
  <si>
    <t>Horizon-Single</t>
    <phoneticPr fontId="3" type="noConversion"/>
  </si>
  <si>
    <t>Guaranteed discount off usage (%)</t>
    <phoneticPr fontId="3" type="noConversion"/>
  </si>
  <si>
    <t>Cont' off peak</t>
    <phoneticPr fontId="3" type="noConversion"/>
  </si>
  <si>
    <t>Solar/FIT rate varies between towns. See http://horizonpower.com.au/news-events/news/buyback-changes-1-july-questions-and-answers/</t>
    <phoneticPr fontId="3" type="noConversion"/>
  </si>
  <si>
    <t>WA</t>
    <phoneticPr fontId="3" type="noConversion"/>
  </si>
  <si>
    <t>Western Power</t>
    <phoneticPr fontId="3" type="noConversion"/>
  </si>
  <si>
    <t>Single</t>
    <phoneticPr fontId="3" type="noConversion"/>
  </si>
  <si>
    <t>quarter</t>
    <phoneticPr fontId="3" type="noConversion"/>
  </si>
  <si>
    <t>SWIS-Single</t>
    <phoneticPr fontId="3" type="noConversion"/>
  </si>
  <si>
    <t>net</t>
    <phoneticPr fontId="3" type="noConversion"/>
  </si>
  <si>
    <t>o</t>
    <phoneticPr fontId="3" type="noConversion"/>
  </si>
  <si>
    <t>Two Rate</t>
    <phoneticPr fontId="3" type="noConversion"/>
  </si>
  <si>
    <t>SWIS-Two rate</t>
    <phoneticPr fontId="3" type="noConversion"/>
  </si>
  <si>
    <t>ID</t>
  </si>
  <si>
    <t>Solar meter fee (c/day)</t>
  </si>
  <si>
    <t>Annual bill incl guaranteed discounts</t>
  </si>
  <si>
    <t>Annual bill incl conditional discounts</t>
  </si>
  <si>
    <t>Contract length (months)</t>
  </si>
  <si>
    <t>Exit fee (yes/no)</t>
  </si>
  <si>
    <t>Network area</t>
    <phoneticPr fontId="3" type="noConversion"/>
  </si>
  <si>
    <t>Retailer/Offer</t>
    <phoneticPr fontId="3" type="noConversion"/>
  </si>
  <si>
    <t xml:space="preserve">Horizon Power - Regulated </t>
    <phoneticPr fontId="3" type="noConversion"/>
  </si>
  <si>
    <t>Synergy - Regulated</t>
    <phoneticPr fontId="3" type="noConversion"/>
  </si>
  <si>
    <t>Network</t>
    <phoneticPr fontId="3" type="noConversion"/>
  </si>
  <si>
    <t>Retailer/Name</t>
    <phoneticPr fontId="3" type="noConversion"/>
  </si>
  <si>
    <t>Other Direct Debit Incentive (y/n)</t>
    <phoneticPr fontId="3" type="noConversion"/>
  </si>
  <si>
    <t>POT discount off usage (%)</t>
    <phoneticPr fontId="3" type="noConversion"/>
  </si>
  <si>
    <t>WA Retailers:</t>
    <phoneticPr fontId="3" type="noConversion"/>
  </si>
  <si>
    <t>Seasonal tariff with non-seasonal off-peak rate (c/kWh)</t>
    <phoneticPr fontId="3" type="noConversion"/>
  </si>
  <si>
    <t>Seasonal: Off-peak/ Off-peak rate (c/kWh)</t>
    <phoneticPr fontId="3" type="noConversion"/>
  </si>
  <si>
    <t>Limited benefit period? (months)</t>
    <phoneticPr fontId="3" type="noConversion"/>
  </si>
  <si>
    <t>Dual fuel condition? (y/n)</t>
    <phoneticPr fontId="3" type="noConversion"/>
  </si>
  <si>
    <t>Timestamp</t>
    <phoneticPr fontId="3" type="noConversion"/>
  </si>
  <si>
    <t>State</t>
    <phoneticPr fontId="3" type="noConversion"/>
  </si>
  <si>
    <t>DB</t>
    <phoneticPr fontId="3" type="noConversion"/>
  </si>
  <si>
    <t>DB Zone</t>
    <phoneticPr fontId="3" type="noConversion"/>
  </si>
  <si>
    <t>Meter type</t>
    <phoneticPr fontId="3" type="noConversion"/>
  </si>
  <si>
    <t>Effective from</t>
    <phoneticPr fontId="3" type="noConversion"/>
  </si>
  <si>
    <t>Solar (y/n)</t>
    <phoneticPr fontId="3" type="noConversion"/>
  </si>
  <si>
    <t>Restricted eligibility? (n/so/nso)</t>
    <phoneticPr fontId="3" type="noConversion"/>
  </si>
  <si>
    <t>Single or peak rate (c/kWh)</t>
    <phoneticPr fontId="3" type="noConversion"/>
  </si>
  <si>
    <t>Peak 1st step (kWh)</t>
    <phoneticPr fontId="3" type="noConversion"/>
  </si>
  <si>
    <t>Peak 2nd rate (c/kWh)</t>
    <phoneticPr fontId="3" type="noConversion"/>
  </si>
  <si>
    <t>Peak 2nd step (kWh)</t>
    <phoneticPr fontId="3" type="noConversion"/>
  </si>
  <si>
    <t>Peak 3rd rate (c/kWh)</t>
    <phoneticPr fontId="3" type="noConversion"/>
  </si>
  <si>
    <t>Peak 3rd step (kWh)</t>
    <phoneticPr fontId="3" type="noConversion"/>
  </si>
  <si>
    <t>Peak 4th rate (c/kWh)</t>
    <phoneticPr fontId="3" type="noConversion"/>
  </si>
  <si>
    <t>Seasonal: peak/ off-peak rate (c/kWh)</t>
    <phoneticPr fontId="3" type="noConversion"/>
  </si>
  <si>
    <t>Off-peak rate (c/kWh)</t>
    <phoneticPr fontId="3" type="noConversion"/>
  </si>
  <si>
    <t>Off peak 1st step (kWh)</t>
    <phoneticPr fontId="3" type="noConversion"/>
  </si>
  <si>
    <t>Off peak 2nd rate (c/kWh)</t>
    <phoneticPr fontId="3" type="noConversion"/>
  </si>
  <si>
    <t>Off peak 2nd step (kWh)</t>
    <phoneticPr fontId="3" type="noConversion"/>
  </si>
  <si>
    <t>Annual bill incl guaranteed discounts (incl GST)</t>
    <phoneticPr fontId="3" type="noConversion"/>
  </si>
  <si>
    <t>October</t>
  </si>
  <si>
    <t>WA</t>
    <phoneticPr fontId="9" type="noConversion"/>
  </si>
  <si>
    <t>Horizon Power</t>
    <phoneticPr fontId="9" type="noConversion"/>
  </si>
  <si>
    <t>Single</t>
    <phoneticPr fontId="9" type="noConversion"/>
  </si>
  <si>
    <t>y</t>
    <phoneticPr fontId="9" type="noConversion"/>
  </si>
  <si>
    <t>n</t>
    <phoneticPr fontId="9" type="noConversion"/>
  </si>
  <si>
    <t xml:space="preserve">Regulated </t>
    <phoneticPr fontId="9" type="noConversion"/>
  </si>
  <si>
    <t>quarter</t>
    <phoneticPr fontId="9" type="noConversion"/>
  </si>
  <si>
    <t>Horizon-Single</t>
    <phoneticPr fontId="9" type="noConversion"/>
  </si>
  <si>
    <t>n</t>
    <phoneticPr fontId="9" type="noConversion"/>
  </si>
  <si>
    <t>Solar/FIT rate varies between towns. See http://horizonpower.com.au/news-events/news/buyback-changes-1-july-questions-and-answers/</t>
    <phoneticPr fontId="9" type="noConversion"/>
  </si>
  <si>
    <t>Western Power</t>
    <phoneticPr fontId="9" type="noConversion"/>
  </si>
  <si>
    <t>y</t>
    <phoneticPr fontId="9" type="noConversion"/>
  </si>
  <si>
    <t>Synergy</t>
    <phoneticPr fontId="9" type="noConversion"/>
  </si>
  <si>
    <t>Regulated</t>
    <phoneticPr fontId="9" type="noConversion"/>
  </si>
  <si>
    <t>SWIS-Single</t>
    <phoneticPr fontId="9" type="noConversion"/>
  </si>
  <si>
    <t>o</t>
    <phoneticPr fontId="9" type="noConversion"/>
  </si>
  <si>
    <t>WA</t>
    <phoneticPr fontId="9" type="noConversion"/>
  </si>
  <si>
    <t>Western Power</t>
    <phoneticPr fontId="9" type="noConversion"/>
  </si>
  <si>
    <t>Two Rate</t>
    <phoneticPr fontId="9" type="noConversion"/>
  </si>
  <si>
    <t>Synergy</t>
    <phoneticPr fontId="9" type="noConversion"/>
  </si>
  <si>
    <t>Regulated</t>
    <phoneticPr fontId="9" type="noConversion"/>
  </si>
  <si>
    <t>SWIS-Two rate</t>
    <phoneticPr fontId="9" type="noConversion"/>
  </si>
  <si>
    <t>WA</t>
    <phoneticPr fontId="8" type="noConversion"/>
  </si>
  <si>
    <t>Horizon Power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</si>
  <si>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</si>
  <si>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</si>
  <si>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</si>
  <si>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 xml:space="preserve">Regulated </t>
    <phoneticPr fontId="8" type="noConversion"/>
  </si>
  <si>
    <t>quarter</t>
    <phoneticPr fontId="8" type="noConversion"/>
  </si>
  <si>
    <t>Horizon-Single</t>
    <phoneticPr fontId="8" type="noConversion"/>
  </si>
  <si>
    <t>Solar/FIT rate varies between towns. See http://horizonpower.com.au/news-events/news/buyback-changes-1-july-questions-and-answers/</t>
    <phoneticPr fontId="8" type="noConversion"/>
  </si>
  <si>
    <t>Western Power</t>
    <phoneticPr fontId="8" type="noConversion"/>
  </si>
  <si>
    <t>Synergy</t>
    <phoneticPr fontId="8" type="noConversion"/>
  </si>
  <si>
    <t>Regulated</t>
    <phoneticPr fontId="8" type="noConversion"/>
  </si>
  <si>
    <t>SWIS-Single</t>
    <phoneticPr fontId="8" type="noConversion"/>
  </si>
  <si>
    <t>o</t>
    <phoneticPr fontId="8" type="noConversion"/>
  </si>
  <si>
    <t>Two Rate</t>
    <phoneticPr fontId="8" type="noConversion"/>
  </si>
  <si>
    <t>SWIS-Two rate</t>
    <phoneticPr fontId="8" type="noConversion"/>
  </si>
  <si>
    <t>WA</t>
  </si>
  <si>
    <t>Horizon Power</t>
  </si>
  <si>
    <t>Single</t>
  </si>
  <si>
    <t>y</t>
  </si>
  <si>
    <t>n</t>
  </si>
  <si>
    <t xml:space="preserve">Regulated </t>
  </si>
  <si>
    <t>Horizon-Single</t>
  </si>
  <si>
    <t>Synergy</t>
  </si>
  <si>
    <t>o</t>
  </si>
  <si>
    <t>SWIS-Single</t>
  </si>
  <si>
    <t>https://horizonpower.com.au/connections/pricing/#for-business</t>
  </si>
  <si>
    <t>https://www.synergy.net.au/Your-business/Energy-products/Government-regulated-tariffs/Synergy-Business-Plan-L1-Tariff?tid=Energy-products:side_nav:Business%20Plan%20(L1)%20tariff</t>
  </si>
  <si>
    <t>https://www.synergy.net.au/Your-business/Energy-products/Government-regulated-tariffs/Synergy-Business-Time-of-Use-R1-tariff?tid=Energy-products:side_nav:Business%20Time%20of%20Use%20(R1)%20tariff</t>
  </si>
  <si>
    <t>Price fix (months)</t>
  </si>
  <si>
    <t>Price fix (date)</t>
  </si>
  <si>
    <t>Source</t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</si>
  <si>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</si>
  <si>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</si>
  <si>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</si>
  <si>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</si>
  <si>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</si>
  <si>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</si>
  <si>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</si>
  <si>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Restricted eligibility? (n/so/nso)</t>
    <phoneticPr fontId="0" type="noConversion"/>
  </si>
  <si>
    <t>Retailer</t>
  </si>
  <si>
    <t>Name</t>
    <phoneticPr fontId="0" type="noConversion"/>
  </si>
  <si>
    <t>quarter</t>
  </si>
  <si>
    <t>Solar/FIT rate varies between towns. See http://horizonpower.com.au/news-events/news/buyback-changes-1-july-questions-and-answers/</t>
  </si>
  <si>
    <t>Regulated</t>
  </si>
  <si>
    <t>Two Rate</t>
  </si>
  <si>
    <t>SWIS-Two rate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</si>
  <si>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</si>
  <si>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</si>
  <si>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</si>
  <si>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</si>
  <si>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</si>
  <si>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</si>
  <si>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</si>
  <si>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</si>
  <si>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t>*Regulated electricity offers as of April 2016, April 2017,  October 2017, April 2018, October 2018, April 2019,</t>
  </si>
  <si>
    <t>Unchanged</t>
  </si>
  <si>
    <t>Mandatory shortened billing cycle (months)</t>
  </si>
  <si>
    <t>Comments</t>
    <phoneticPr fontId="0" type="noConversion"/>
  </si>
  <si>
    <t>Source</t>
    <phoneticPr fontId="0" type="noConversion"/>
  </si>
  <si>
    <t>Update status</t>
    <phoneticPr fontId="0" type="noConversion"/>
  </si>
  <si>
    <t>Not available</t>
  </si>
  <si>
    <t>Changed</t>
  </si>
  <si>
    <t>WA</t>
    <phoneticPr fontId="0" type="noConversion"/>
  </si>
  <si>
    <t>Horizon Power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</si>
  <si>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</si>
  <si>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</si>
  <si>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</si>
  <si>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 xml:space="preserve">Regulated </t>
    <phoneticPr fontId="0" type="noConversion"/>
  </si>
  <si>
    <t>Horizon-Single</t>
    <phoneticPr fontId="0" type="noConversion"/>
  </si>
  <si>
    <t>Solar/FIT rate varies between towns. See http://horizonpower.com.au/news-events/news/buyback-changes-1-july-questions-and-answers/</t>
    <phoneticPr fontId="0" type="noConversion"/>
  </si>
  <si>
    <t>https://www.horizonpower.com.au/for-business/electricity-solutions/</t>
  </si>
  <si>
    <t>Western Power</t>
    <phoneticPr fontId="0" type="noConversion"/>
  </si>
  <si>
    <t>Synergy</t>
    <phoneticPr fontId="0" type="noConversion"/>
  </si>
  <si>
    <t>Regulated</t>
    <phoneticPr fontId="0" type="noConversion"/>
  </si>
  <si>
    <t>SWIS-Single</t>
    <phoneticPr fontId="0" type="noConversion"/>
  </si>
  <si>
    <t>o</t>
    <phoneticPr fontId="0" type="noConversion"/>
  </si>
  <si>
    <t>https://www.synergy.net.au/Your-business/Business-energy/Government-regulated-tariffs/Synergy-Business-Plan-L1-Tariff</t>
  </si>
  <si>
    <t>Two Rate</t>
    <phoneticPr fontId="0" type="noConversion"/>
  </si>
  <si>
    <t>SWIS-Two rate</t>
    <phoneticPr fontId="0" type="noConversion"/>
  </si>
  <si>
    <t>https://www.synergy.net.au/Your-business/Business-energy/Government-regulated-tariffs/Synergy-Business-Time-of-Use-R1-tariff</t>
  </si>
  <si>
    <t xml:space="preserve">April </t>
  </si>
  <si>
    <t>WA</t>
    <phoneticPr fontId="7" type="noConversion"/>
  </si>
  <si>
    <t>Horizon Power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</si>
  <si>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</si>
  <si>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</si>
  <si>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</si>
  <si>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 xml:space="preserve">Regulated </t>
    <phoneticPr fontId="7" type="noConversion"/>
  </si>
  <si>
    <t>Horizon-Single</t>
    <phoneticPr fontId="7" type="noConversion"/>
  </si>
  <si>
    <t>Solar/FIT rate varies between towns. See http://horizonpower.com.au/news-events/news/buyback-changes-1-july-questions-and-answers/</t>
    <phoneticPr fontId="7" type="noConversion"/>
  </si>
  <si>
    <t>https://www.horizonpower.com.au/utilities/pricing/</t>
  </si>
  <si>
    <t>Western Power</t>
    <phoneticPr fontId="7" type="noConversion"/>
  </si>
  <si>
    <t>Synergy</t>
    <phoneticPr fontId="7" type="noConversion"/>
  </si>
  <si>
    <t>Regulated</t>
    <phoneticPr fontId="7" type="noConversion"/>
  </si>
  <si>
    <t>SWIS-Single</t>
    <phoneticPr fontId="7" type="noConversion"/>
  </si>
  <si>
    <t>o</t>
    <phoneticPr fontId="7" type="noConversion"/>
  </si>
  <si>
    <t>https://www.synergy.net.au/Your-business/Business-energy/Business-electricity</t>
  </si>
  <si>
    <t>Two Rate</t>
    <phoneticPr fontId="7" type="noConversion"/>
  </si>
  <si>
    <t>SWIS-Two rate</t>
    <phoneticPr fontId="7" type="noConversion"/>
  </si>
  <si>
    <t>October 2019, April 2020, October 2020, April 2021, October 2021, April 2022, October 2022 and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</si>
</sst>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indexed="12"/>
      <name val="Verdana"/>
      <family val="2"/>
    </font>
    <font>
      <u/>
      <sz val="10"/>
      <color indexed="20"/>
      <name val="Verdan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theme="1"/>
      <name val="Verdana"/>
      <family val="2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297">
    <xf numFmtId="0" fontId="0" fillId="0" borderId="0" xfId="0"/>
    <xf numFmtId="14" fontId="2" fillId="0" borderId="1" xfId="0" applyNumberFormat="1" applyFont="1" applyBorder="1"/>
    <xf numFmtId="14" fontId="0" fillId="0" borderId="1" xfId="0" applyNumberFormat="1" applyBorder="1" applyAlignment="1">
      <alignment horizontal="left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horizontal="center"/>
    </xf>
    <xf numFmtId="164" fontId="0" fillId="0" borderId="1" xfId="0" applyNumberFormat="1" applyBorder="1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wrapText="1"/>
    </xf>
    <xf numFmtId="0" fontId="0" fillId="3" borderId="3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6" borderId="4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3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1" borderId="2" xfId="0" applyFill="1" applyBorder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2" borderId="2" xfId="0" applyFill="1" applyBorder="1" applyAlignment="1">
      <alignment horizontal="right" wrapText="1"/>
    </xf>
    <xf numFmtId="0" fontId="0" fillId="7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4" borderId="2" xfId="0" applyFill="1" applyBorder="1" applyAlignment="1">
      <alignment horizontal="center" wrapText="1"/>
    </xf>
    <xf numFmtId="0" fontId="4" fillId="14" borderId="15" xfId="0" applyFont="1" applyFill="1" applyBorder="1"/>
    <xf numFmtId="0" fontId="4" fillId="14" borderId="0" xfId="0" applyFont="1" applyFill="1"/>
    <xf numFmtId="0" fontId="4" fillId="14" borderId="11" xfId="0" applyFont="1" applyFill="1" applyBorder="1"/>
    <xf numFmtId="0" fontId="4" fillId="14" borderId="5" xfId="0" applyFont="1" applyFill="1" applyBorder="1"/>
    <xf numFmtId="0" fontId="4" fillId="14" borderId="6" xfId="0" applyFont="1" applyFill="1" applyBorder="1"/>
    <xf numFmtId="0" fontId="8" fillId="14" borderId="0" xfId="0" applyFont="1" applyFill="1"/>
    <xf numFmtId="0" fontId="10" fillId="14" borderId="0" xfId="0" applyFont="1" applyFill="1"/>
    <xf numFmtId="0" fontId="9" fillId="14" borderId="0" xfId="0" applyFont="1" applyFill="1"/>
    <xf numFmtId="0" fontId="9" fillId="14" borderId="14" xfId="0" applyFont="1" applyFill="1" applyBorder="1"/>
    <xf numFmtId="0" fontId="11" fillId="14" borderId="15" xfId="0" applyFont="1" applyFill="1" applyBorder="1"/>
    <xf numFmtId="0" fontId="10" fillId="14" borderId="15" xfId="0" applyFont="1" applyFill="1" applyBorder="1"/>
    <xf numFmtId="0" fontId="10" fillId="14" borderId="16" xfId="0" applyFont="1" applyFill="1" applyBorder="1"/>
    <xf numFmtId="0" fontId="10" fillId="14" borderId="13" xfId="0" applyFont="1" applyFill="1" applyBorder="1"/>
    <xf numFmtId="0" fontId="5" fillId="14" borderId="0" xfId="0" applyFont="1" applyFill="1"/>
    <xf numFmtId="0" fontId="11" fillId="14" borderId="0" xfId="0" applyFont="1" applyFill="1"/>
    <xf numFmtId="0" fontId="0" fillId="14" borderId="0" xfId="0" applyFill="1"/>
    <xf numFmtId="0" fontId="12" fillId="14" borderId="0" xfId="0" applyFont="1" applyFill="1"/>
    <xf numFmtId="0" fontId="4" fillId="14" borderId="0" xfId="0" applyFont="1" applyFill="1" applyProtection="1">
      <protection hidden="1"/>
    </xf>
    <xf numFmtId="0" fontId="11" fillId="0" borderId="6" xfId="0" applyFont="1" applyBorder="1"/>
    <xf numFmtId="0" fontId="10" fillId="14" borderId="6" xfId="0" applyFont="1" applyFill="1" applyBorder="1"/>
    <xf numFmtId="0" fontId="10" fillId="14" borderId="17" xfId="0" applyFont="1" applyFill="1" applyBorder="1"/>
    <xf numFmtId="0" fontId="1" fillId="3" borderId="14" xfId="0" applyFont="1" applyFill="1" applyBorder="1"/>
    <xf numFmtId="0" fontId="10" fillId="3" borderId="16" xfId="0" applyFont="1" applyFill="1" applyBorder="1"/>
    <xf numFmtId="0" fontId="4" fillId="15" borderId="0" xfId="0" applyFont="1" applyFill="1"/>
    <xf numFmtId="0" fontId="0" fillId="14" borderId="5" xfId="0" applyFill="1" applyBorder="1"/>
    <xf numFmtId="0" fontId="0" fillId="14" borderId="11" xfId="0" applyFill="1" applyBorder="1"/>
    <xf numFmtId="0" fontId="0" fillId="14" borderId="17" xfId="0" applyFill="1" applyBorder="1"/>
    <xf numFmtId="0" fontId="10" fillId="16" borderId="0" xfId="0" applyFont="1" applyFill="1"/>
    <xf numFmtId="0" fontId="10" fillId="14" borderId="14" xfId="0" applyFont="1" applyFill="1" applyBorder="1"/>
    <xf numFmtId="17" fontId="10" fillId="17" borderId="11" xfId="0" applyNumberFormat="1" applyFont="1" applyFill="1" applyBorder="1"/>
    <xf numFmtId="0" fontId="10" fillId="17" borderId="13" xfId="0" applyFont="1" applyFill="1" applyBorder="1"/>
    <xf numFmtId="17" fontId="10" fillId="18" borderId="5" xfId="0" applyNumberFormat="1" applyFont="1" applyFill="1" applyBorder="1"/>
    <xf numFmtId="0" fontId="10" fillId="18" borderId="17" xfId="0" applyFont="1" applyFill="1" applyBorder="1"/>
    <xf numFmtId="17" fontId="10" fillId="20" borderId="11" xfId="0" applyNumberFormat="1" applyFont="1" applyFill="1" applyBorder="1"/>
    <xf numFmtId="0" fontId="10" fillId="20" borderId="13" xfId="0" applyFont="1" applyFill="1" applyBorder="1"/>
    <xf numFmtId="0" fontId="0" fillId="2" borderId="1" xfId="0" applyFill="1" applyBorder="1"/>
    <xf numFmtId="0" fontId="0" fillId="0" borderId="1" xfId="0" applyBorder="1" applyAlignment="1">
      <alignment horizontal="left"/>
    </xf>
    <xf numFmtId="0" fontId="4" fillId="13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13" borderId="0" xfId="0" applyFont="1" applyFill="1" applyProtection="1">
      <protection hidden="1"/>
    </xf>
    <xf numFmtId="0" fontId="4" fillId="13" borderId="6" xfId="0" applyFont="1" applyFill="1" applyBorder="1" applyProtection="1">
      <protection hidden="1"/>
    </xf>
    <xf numFmtId="0" fontId="6" fillId="14" borderId="14" xfId="0" applyFont="1" applyFill="1" applyBorder="1" applyProtection="1">
      <protection hidden="1"/>
    </xf>
    <xf numFmtId="0" fontId="4" fillId="14" borderId="15" xfId="0" applyFont="1" applyFill="1" applyBorder="1" applyProtection="1">
      <protection hidden="1"/>
    </xf>
    <xf numFmtId="0" fontId="4" fillId="14" borderId="16" xfId="0" applyFont="1" applyFill="1" applyBorder="1" applyProtection="1">
      <protection hidden="1"/>
    </xf>
    <xf numFmtId="0" fontId="4" fillId="14" borderId="1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4" fillId="13" borderId="0" xfId="0" applyFont="1" applyFill="1" applyAlignment="1" applyProtection="1">
      <alignment wrapText="1"/>
      <protection hidden="1"/>
    </xf>
    <xf numFmtId="4" fontId="4" fillId="14" borderId="3" xfId="0" applyNumberFormat="1" applyFont="1" applyFill="1" applyBorder="1" applyProtection="1">
      <protection hidden="1"/>
    </xf>
    <xf numFmtId="4" fontId="4" fillId="14" borderId="4" xfId="0" applyNumberFormat="1" applyFont="1" applyFill="1" applyBorder="1" applyProtection="1">
      <protection hidden="1"/>
    </xf>
    <xf numFmtId="2" fontId="4" fillId="14" borderId="3" xfId="0" applyNumberFormat="1" applyFont="1" applyFill="1" applyBorder="1" applyAlignment="1" applyProtection="1">
      <alignment horizontal="right"/>
      <protection hidden="1"/>
    </xf>
    <xf numFmtId="4" fontId="4" fillId="14" borderId="2" xfId="0" applyNumberFormat="1" applyFont="1" applyFill="1" applyBorder="1" applyProtection="1">
      <protection hidden="1"/>
    </xf>
    <xf numFmtId="3" fontId="4" fillId="14" borderId="3" xfId="0" applyNumberFormat="1" applyFont="1" applyFill="1" applyBorder="1" applyProtection="1">
      <protection hidden="1"/>
    </xf>
    <xf numFmtId="3" fontId="5" fillId="14" borderId="3" xfId="0" applyNumberFormat="1" applyFont="1" applyFill="1" applyBorder="1" applyProtection="1">
      <protection hidden="1"/>
    </xf>
    <xf numFmtId="0" fontId="4" fillId="14" borderId="3" xfId="0" applyFont="1" applyFill="1" applyBorder="1" applyProtection="1">
      <protection hidden="1"/>
    </xf>
    <xf numFmtId="0" fontId="4" fillId="14" borderId="3" xfId="0" applyFont="1" applyFill="1" applyBorder="1" applyAlignment="1" applyProtection="1">
      <alignment horizontal="center"/>
      <protection hidden="1"/>
    </xf>
    <xf numFmtId="0" fontId="4" fillId="14" borderId="12" xfId="0" applyFont="1" applyFill="1" applyBorder="1" applyAlignment="1" applyProtection="1">
      <alignment horizontal="center"/>
      <protection hidden="1"/>
    </xf>
    <xf numFmtId="0" fontId="4" fillId="19" borderId="5" xfId="0" applyFont="1" applyFill="1" applyBorder="1" applyProtection="1">
      <protection hidden="1"/>
    </xf>
    <xf numFmtId="0" fontId="4" fillId="19" borderId="6" xfId="0" applyFont="1" applyFill="1" applyBorder="1" applyProtection="1">
      <protection hidden="1"/>
    </xf>
    <xf numFmtId="4" fontId="4" fillId="19" borderId="7" xfId="0" applyNumberFormat="1" applyFont="1" applyFill="1" applyBorder="1" applyProtection="1">
      <protection hidden="1"/>
    </xf>
    <xf numFmtId="4" fontId="4" fillId="19" borderId="8" xfId="0" applyNumberFormat="1" applyFont="1" applyFill="1" applyBorder="1" applyProtection="1">
      <protection hidden="1"/>
    </xf>
    <xf numFmtId="2" fontId="4" fillId="19" borderId="7" xfId="0" applyNumberFormat="1" applyFont="1" applyFill="1" applyBorder="1" applyAlignment="1" applyProtection="1">
      <alignment horizontal="right"/>
      <protection hidden="1"/>
    </xf>
    <xf numFmtId="4" fontId="4" fillId="19" borderId="9" xfId="0" applyNumberFormat="1" applyFont="1" applyFill="1" applyBorder="1" applyProtection="1">
      <protection hidden="1"/>
    </xf>
    <xf numFmtId="3" fontId="4" fillId="19" borderId="7" xfId="0" applyNumberFormat="1" applyFont="1" applyFill="1" applyBorder="1" applyProtection="1">
      <protection hidden="1"/>
    </xf>
    <xf numFmtId="3" fontId="5" fillId="19" borderId="7" xfId="0" applyNumberFormat="1" applyFont="1" applyFill="1" applyBorder="1" applyProtection="1">
      <protection hidden="1"/>
    </xf>
    <xf numFmtId="0" fontId="4" fillId="19" borderId="7" xfId="0" applyFont="1" applyFill="1" applyBorder="1" applyProtection="1">
      <protection hidden="1"/>
    </xf>
    <xf numFmtId="0" fontId="4" fillId="19" borderId="7" xfId="0" applyFont="1" applyFill="1" applyBorder="1" applyAlignment="1" applyProtection="1">
      <alignment horizontal="center"/>
      <protection hidden="1"/>
    </xf>
    <xf numFmtId="0" fontId="4" fillId="19" borderId="10" xfId="0" applyFont="1" applyFill="1" applyBorder="1" applyAlignment="1" applyProtection="1">
      <alignment horizontal="center"/>
      <protection hidden="1"/>
    </xf>
    <xf numFmtId="0" fontId="0" fillId="13" borderId="0" xfId="0" applyFill="1" applyProtection="1">
      <protection hidden="1"/>
    </xf>
    <xf numFmtId="4" fontId="4" fillId="14" borderId="15" xfId="0" applyNumberFormat="1" applyFont="1" applyFill="1" applyBorder="1" applyProtection="1">
      <protection hidden="1"/>
    </xf>
    <xf numFmtId="3" fontId="5" fillId="14" borderId="15" xfId="0" applyNumberFormat="1" applyFont="1" applyFill="1" applyBorder="1" applyProtection="1">
      <protection hidden="1"/>
    </xf>
    <xf numFmtId="4" fontId="4" fillId="14" borderId="0" xfId="0" applyNumberFormat="1" applyFont="1" applyFill="1" applyProtection="1">
      <protection hidden="1"/>
    </xf>
    <xf numFmtId="3" fontId="5" fillId="14" borderId="0" xfId="0" applyNumberFormat="1" applyFont="1" applyFill="1" applyProtection="1">
      <protection hidden="1"/>
    </xf>
    <xf numFmtId="0" fontId="4" fillId="14" borderId="5" xfId="0" applyFont="1" applyFill="1" applyBorder="1" applyProtection="1">
      <protection hidden="1"/>
    </xf>
    <xf numFmtId="0" fontId="4" fillId="14" borderId="6" xfId="0" applyFont="1" applyFill="1" applyBorder="1" applyProtection="1">
      <protection hidden="1"/>
    </xf>
    <xf numFmtId="4" fontId="4" fillId="14" borderId="8" xfId="0" applyNumberFormat="1" applyFont="1" applyFill="1" applyBorder="1" applyProtection="1">
      <protection hidden="1"/>
    </xf>
    <xf numFmtId="4" fontId="7" fillId="14" borderId="7" xfId="0" applyNumberFormat="1" applyFont="1" applyFill="1" applyBorder="1" applyProtection="1">
      <protection hidden="1"/>
    </xf>
    <xf numFmtId="4" fontId="4" fillId="14" borderId="9" xfId="0" applyNumberFormat="1" applyFont="1" applyFill="1" applyBorder="1" applyProtection="1">
      <protection hidden="1"/>
    </xf>
    <xf numFmtId="4" fontId="4" fillId="14" borderId="7" xfId="0" applyNumberFormat="1" applyFont="1" applyFill="1" applyBorder="1" applyProtection="1">
      <protection hidden="1"/>
    </xf>
    <xf numFmtId="3" fontId="4" fillId="14" borderId="7" xfId="0" applyNumberFormat="1" applyFont="1" applyFill="1" applyBorder="1" applyProtection="1">
      <protection hidden="1"/>
    </xf>
    <xf numFmtId="3" fontId="5" fillId="14" borderId="7" xfId="0" applyNumberFormat="1" applyFont="1" applyFill="1" applyBorder="1" applyProtection="1">
      <protection hidden="1"/>
    </xf>
    <xf numFmtId="0" fontId="4" fillId="14" borderId="7" xfId="0" applyFont="1" applyFill="1" applyBorder="1" applyProtection="1">
      <protection hidden="1"/>
    </xf>
    <xf numFmtId="3" fontId="5" fillId="14" borderId="6" xfId="0" applyNumberFormat="1" applyFont="1" applyFill="1" applyBorder="1" applyProtection="1">
      <protection hidden="1"/>
    </xf>
    <xf numFmtId="0" fontId="4" fillId="14" borderId="7" xfId="0" applyFont="1" applyFill="1" applyBorder="1" applyAlignment="1" applyProtection="1">
      <alignment horizontal="center"/>
      <protection hidden="1"/>
    </xf>
    <xf numFmtId="0" fontId="4" fillId="14" borderId="17" xfId="0" applyFont="1" applyFill="1" applyBorder="1" applyAlignment="1" applyProtection="1">
      <alignment horizontal="center"/>
      <protection hidden="1"/>
    </xf>
    <xf numFmtId="0" fontId="5" fillId="15" borderId="0" xfId="0" applyFont="1" applyFill="1" applyProtection="1">
      <protection locked="0"/>
    </xf>
    <xf numFmtId="9" fontId="5" fillId="15" borderId="0" xfId="0" applyNumberFormat="1" applyFont="1" applyFill="1" applyProtection="1">
      <protection locked="0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6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6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0" fontId="4" fillId="21" borderId="6" xfId="0" applyFont="1" applyFill="1" applyBorder="1" applyProtection="1">
      <protection hidden="1"/>
    </xf>
    <xf numFmtId="17" fontId="10" fillId="21" borderId="11" xfId="0" applyNumberFormat="1" applyFont="1" applyFill="1" applyBorder="1"/>
    <xf numFmtId="0" fontId="10" fillId="21" borderId="13" xfId="0" applyFont="1" applyFill="1" applyBorder="1"/>
    <xf numFmtId="0" fontId="4" fillId="21" borderId="0" xfId="0" applyFont="1" applyFill="1" applyAlignment="1" applyProtection="1">
      <alignment wrapText="1"/>
      <protection hidden="1"/>
    </xf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6" xfId="0" applyFont="1" applyFill="1" applyBorder="1" applyProtection="1">
      <protection hidden="1"/>
    </xf>
    <xf numFmtId="0" fontId="4" fillId="22" borderId="0" xfId="0" applyFont="1" applyFill="1" applyAlignment="1" applyProtection="1">
      <alignment wrapText="1"/>
      <protection hidden="1"/>
    </xf>
    <xf numFmtId="0" fontId="4" fillId="0" borderId="3" xfId="0" applyFont="1" applyBorder="1" applyProtection="1">
      <protection hidden="1"/>
    </xf>
    <xf numFmtId="4" fontId="4" fillId="0" borderId="3" xfId="0" applyNumberFormat="1" applyFont="1" applyBorder="1" applyProtection="1">
      <protection hidden="1"/>
    </xf>
    <xf numFmtId="2" fontId="4" fillId="0" borderId="3" xfId="0" applyNumberFormat="1" applyFont="1" applyBorder="1" applyAlignment="1" applyProtection="1">
      <alignment horizontal="right"/>
      <protection hidden="1"/>
    </xf>
    <xf numFmtId="3" fontId="4" fillId="0" borderId="3" xfId="0" applyNumberFormat="1" applyFont="1" applyBorder="1" applyProtection="1">
      <protection hidden="1"/>
    </xf>
    <xf numFmtId="3" fontId="5" fillId="0" borderId="3" xfId="0" applyNumberFormat="1" applyFont="1" applyBorder="1" applyProtection="1">
      <protection hidden="1"/>
    </xf>
    <xf numFmtId="0" fontId="4" fillId="0" borderId="3" xfId="0" applyFont="1" applyBorder="1" applyAlignment="1" applyProtection="1">
      <alignment horizontal="right"/>
      <protection hidden="1"/>
    </xf>
    <xf numFmtId="0" fontId="4" fillId="0" borderId="12" xfId="0" applyFont="1" applyBorder="1" applyAlignment="1" applyProtection="1">
      <alignment horizontal="right"/>
      <protection hidden="1"/>
    </xf>
    <xf numFmtId="0" fontId="4" fillId="0" borderId="7" xfId="0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2" fontId="4" fillId="0" borderId="7" xfId="0" applyNumberFormat="1" applyFont="1" applyBorder="1" applyAlignment="1" applyProtection="1">
      <alignment horizontal="right"/>
      <protection hidden="1"/>
    </xf>
    <xf numFmtId="3" fontId="4" fillId="0" borderId="7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0" fontId="4" fillId="0" borderId="7" xfId="0" applyFont="1" applyBorder="1" applyAlignment="1" applyProtection="1">
      <alignment horizontal="right"/>
      <protection hidden="1"/>
    </xf>
    <xf numFmtId="0" fontId="4" fillId="0" borderId="10" xfId="0" applyFont="1" applyBorder="1" applyAlignment="1" applyProtection="1">
      <alignment horizontal="right"/>
      <protection hidden="1"/>
    </xf>
    <xf numFmtId="0" fontId="4" fillId="0" borderId="11" xfId="0" applyFont="1" applyBorder="1" applyProtection="1">
      <protection hidden="1"/>
    </xf>
    <xf numFmtId="0" fontId="4" fillId="0" borderId="5" xfId="0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4" fillId="0" borderId="9" xfId="0" applyFont="1" applyBorder="1" applyProtection="1"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19" xfId="0" applyFont="1" applyFill="1" applyBorder="1" applyAlignment="1" applyProtection="1">
      <alignment wrapText="1"/>
      <protection hidden="1"/>
    </xf>
    <xf numFmtId="0" fontId="6" fillId="3" borderId="1" xfId="0" applyFont="1" applyFill="1" applyBorder="1" applyAlignment="1" applyProtection="1">
      <alignment wrapText="1"/>
      <protection hidden="1"/>
    </xf>
    <xf numFmtId="0" fontId="5" fillId="3" borderId="1" xfId="0" applyFont="1" applyFill="1" applyBorder="1" applyAlignment="1" applyProtection="1">
      <alignment wrapText="1"/>
      <protection hidden="1"/>
    </xf>
    <xf numFmtId="0" fontId="4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4" fillId="14" borderId="21" xfId="0" applyFont="1" applyFill="1" applyBorder="1" applyProtection="1">
      <protection hidden="1"/>
    </xf>
    <xf numFmtId="0" fontId="4" fillId="14" borderId="22" xfId="0" applyFont="1" applyFill="1" applyBorder="1" applyProtection="1">
      <protection hidden="1"/>
    </xf>
    <xf numFmtId="4" fontId="4" fillId="14" borderId="23" xfId="0" applyNumberFormat="1" applyFont="1" applyFill="1" applyBorder="1" applyProtection="1">
      <protection hidden="1"/>
    </xf>
    <xf numFmtId="2" fontId="4" fillId="14" borderId="23" xfId="0" applyNumberFormat="1" applyFont="1" applyFill="1" applyBorder="1" applyAlignment="1" applyProtection="1">
      <alignment horizontal="right"/>
      <protection hidden="1"/>
    </xf>
    <xf numFmtId="3" fontId="4" fillId="14" borderId="23" xfId="0" applyNumberFormat="1" applyFont="1" applyFill="1" applyBorder="1" applyProtection="1">
      <protection hidden="1"/>
    </xf>
    <xf numFmtId="3" fontId="5" fillId="14" borderId="23" xfId="0" applyNumberFormat="1" applyFont="1" applyFill="1" applyBorder="1" applyProtection="1">
      <protection hidden="1"/>
    </xf>
    <xf numFmtId="0" fontId="4" fillId="14" borderId="23" xfId="0" applyFont="1" applyFill="1" applyBorder="1" applyProtection="1">
      <protection hidden="1"/>
    </xf>
    <xf numFmtId="0" fontId="4" fillId="14" borderId="23" xfId="0" applyFont="1" applyFill="1" applyBorder="1" applyAlignment="1" applyProtection="1">
      <alignment horizontal="right"/>
      <protection hidden="1"/>
    </xf>
    <xf numFmtId="0" fontId="4" fillId="14" borderId="24" xfId="0" applyFont="1" applyFill="1" applyBorder="1" applyAlignment="1" applyProtection="1">
      <alignment horizontal="right"/>
      <protection hidden="1"/>
    </xf>
    <xf numFmtId="0" fontId="6" fillId="3" borderId="25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4" fillId="3" borderId="27" xfId="0" applyFont="1" applyFill="1" applyBorder="1" applyAlignment="1" applyProtection="1">
      <alignment horizontal="center" wrapText="1"/>
      <protection hidden="1"/>
    </xf>
    <xf numFmtId="0" fontId="5" fillId="3" borderId="26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17" fontId="10" fillId="22" borderId="11" xfId="0" applyNumberFormat="1" applyFont="1" applyFill="1" applyBorder="1"/>
    <xf numFmtId="0" fontId="10" fillId="22" borderId="13" xfId="0" applyFont="1" applyFill="1" applyBorder="1"/>
    <xf numFmtId="0" fontId="4" fillId="23" borderId="6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10" fillId="23" borderId="11" xfId="0" applyFont="1" applyFill="1" applyBorder="1"/>
    <xf numFmtId="0" fontId="10" fillId="23" borderId="13" xfId="0" applyFont="1" applyFill="1" applyBorder="1"/>
    <xf numFmtId="0" fontId="4" fillId="24" borderId="15" xfId="0" applyFont="1" applyFill="1" applyBorder="1" applyProtection="1">
      <protection hidden="1"/>
    </xf>
    <xf numFmtId="0" fontId="4" fillId="24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5" borderId="0" xfId="0" applyFont="1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6" xfId="0" applyFont="1" applyFill="1" applyBorder="1" applyProtection="1">
      <protection hidden="1"/>
    </xf>
    <xf numFmtId="0" fontId="4" fillId="25" borderId="0" xfId="0" applyFont="1" applyFill="1" applyAlignment="1" applyProtection="1">
      <alignment wrapText="1"/>
      <protection hidden="1"/>
    </xf>
    <xf numFmtId="0" fontId="10" fillId="25" borderId="11" xfId="0" applyFont="1" applyFill="1" applyBorder="1"/>
    <xf numFmtId="0" fontId="10" fillId="25" borderId="13" xfId="0" applyFont="1" applyFill="1" applyBorder="1"/>
    <xf numFmtId="2" fontId="0" fillId="0" borderId="1" xfId="0" applyNumberFormat="1" applyBorder="1"/>
    <xf numFmtId="0" fontId="2" fillId="2" borderId="0" xfId="0" applyFont="1" applyFill="1" applyAlignment="1">
      <alignment horizontal="center" wrapText="1"/>
    </xf>
    <xf numFmtId="3" fontId="4" fillId="24" borderId="3" xfId="0" applyNumberFormat="1" applyFont="1" applyFill="1" applyBorder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0" xfId="0" applyNumberFormat="1" applyFont="1" applyFill="1" applyProtection="1">
      <protection hidden="1"/>
    </xf>
    <xf numFmtId="3" fontId="4" fillId="24" borderId="8" xfId="0" applyNumberFormat="1" applyFont="1" applyFill="1" applyBorder="1" applyProtection="1">
      <protection hidden="1"/>
    </xf>
    <xf numFmtId="3" fontId="4" fillId="24" borderId="9" xfId="0" applyNumberFormat="1" applyFont="1" applyFill="1" applyBorder="1" applyProtection="1">
      <protection hidden="1"/>
    </xf>
    <xf numFmtId="0" fontId="4" fillId="14" borderId="9" xfId="0" applyFont="1" applyFill="1" applyBorder="1" applyProtection="1">
      <protection hidden="1"/>
    </xf>
    <xf numFmtId="2" fontId="4" fillId="14" borderId="7" xfId="0" applyNumberFormat="1" applyFont="1" applyFill="1" applyBorder="1" applyAlignment="1" applyProtection="1">
      <alignment horizontal="right"/>
      <protection hidden="1"/>
    </xf>
    <xf numFmtId="0" fontId="4" fillId="14" borderId="7" xfId="0" applyFont="1" applyFill="1" applyBorder="1" applyAlignment="1" applyProtection="1">
      <alignment horizontal="right"/>
      <protection hidden="1"/>
    </xf>
    <xf numFmtId="0" fontId="4" fillId="14" borderId="10" xfId="0" applyFont="1" applyFill="1" applyBorder="1" applyAlignment="1" applyProtection="1">
      <alignment horizontal="right"/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0" xfId="0" applyFont="1" applyBorder="1" applyAlignment="1" applyProtection="1">
      <alignment horizontal="center"/>
      <protection hidden="1"/>
    </xf>
    <xf numFmtId="0" fontId="4" fillId="25" borderId="0" xfId="0" applyFont="1" applyFill="1" applyAlignment="1" applyProtection="1">
      <alignment horizontal="center" wrapText="1"/>
      <protection hidden="1"/>
    </xf>
    <xf numFmtId="0" fontId="4" fillId="25" borderId="6" xfId="0" applyFont="1" applyFill="1" applyBorder="1" applyAlignment="1" applyProtection="1">
      <alignment horizontal="center"/>
      <protection hidden="1"/>
    </xf>
    <xf numFmtId="0" fontId="4" fillId="14" borderId="16" xfId="0" applyFont="1" applyFill="1" applyBorder="1" applyAlignment="1" applyProtection="1">
      <alignment horizontal="center"/>
      <protection hidden="1"/>
    </xf>
    <xf numFmtId="0" fontId="4" fillId="14" borderId="13" xfId="0" applyFont="1" applyFill="1" applyBorder="1" applyAlignment="1" applyProtection="1">
      <alignment horizontal="center"/>
      <protection hidden="1"/>
    </xf>
    <xf numFmtId="0" fontId="4" fillId="14" borderId="10" xfId="0" applyFont="1" applyFill="1" applyBorder="1" applyAlignment="1" applyProtection="1">
      <alignment horizontal="center"/>
      <protection hidden="1"/>
    </xf>
    <xf numFmtId="3" fontId="4" fillId="0" borderId="0" xfId="0" applyNumberFormat="1" applyFont="1" applyProtection="1">
      <protection hidden="1"/>
    </xf>
    <xf numFmtId="3" fontId="4" fillId="0" borderId="8" xfId="0" applyNumberFormat="1" applyFont="1" applyBorder="1" applyProtection="1">
      <protection hidden="1"/>
    </xf>
    <xf numFmtId="3" fontId="4" fillId="0" borderId="9" xfId="0" applyNumberFormat="1" applyFont="1" applyBorder="1" applyProtection="1">
      <protection hidden="1"/>
    </xf>
    <xf numFmtId="0" fontId="6" fillId="24" borderId="1" xfId="0" applyFont="1" applyFill="1" applyBorder="1" applyAlignment="1" applyProtection="1">
      <alignment wrapText="1"/>
      <protection hidden="1"/>
    </xf>
    <xf numFmtId="0" fontId="5" fillId="24" borderId="1" xfId="0" applyFont="1" applyFill="1" applyBorder="1" applyAlignment="1" applyProtection="1">
      <alignment wrapText="1"/>
      <protection hidden="1"/>
    </xf>
    <xf numFmtId="0" fontId="4" fillId="24" borderId="1" xfId="0" applyFont="1" applyFill="1" applyBorder="1" applyAlignment="1" applyProtection="1">
      <alignment horizontal="center" wrapText="1"/>
      <protection hidden="1"/>
    </xf>
    <xf numFmtId="0" fontId="5" fillId="24" borderId="1" xfId="0" applyFont="1" applyFill="1" applyBorder="1" applyAlignment="1" applyProtection="1">
      <alignment horizontal="center" wrapText="1"/>
      <protection hidden="1"/>
    </xf>
    <xf numFmtId="0" fontId="4" fillId="26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6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26" borderId="0" xfId="0" applyFont="1" applyFill="1" applyAlignment="1" applyProtection="1">
      <alignment horizontal="center" wrapText="1"/>
      <protection hidden="1"/>
    </xf>
    <xf numFmtId="0" fontId="4" fillId="26" borderId="6" xfId="0" applyFont="1" applyFill="1" applyBorder="1" applyAlignment="1" applyProtection="1">
      <alignment horizontal="center"/>
      <protection hidden="1"/>
    </xf>
    <xf numFmtId="0" fontId="4" fillId="27" borderId="0" xfId="0" applyFont="1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6" xfId="0" applyFont="1" applyFill="1" applyBorder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27" borderId="0" xfId="0" applyFont="1" applyFill="1" applyAlignment="1" applyProtection="1">
      <alignment horizontal="center" wrapText="1"/>
      <protection hidden="1"/>
    </xf>
    <xf numFmtId="0" fontId="4" fillId="27" borderId="6" xfId="0" applyFont="1" applyFill="1" applyBorder="1" applyAlignment="1" applyProtection="1">
      <alignment horizontal="center"/>
      <protection hidden="1"/>
    </xf>
    <xf numFmtId="0" fontId="10" fillId="27" borderId="11" xfId="0" applyFont="1" applyFill="1" applyBorder="1"/>
    <xf numFmtId="0" fontId="10" fillId="27" borderId="13" xfId="0" applyFont="1" applyFill="1" applyBorder="1"/>
    <xf numFmtId="17" fontId="10" fillId="26" borderId="11" xfId="0" applyNumberFormat="1" applyFont="1" applyFill="1" applyBorder="1"/>
    <xf numFmtId="0" fontId="10" fillId="26" borderId="13" xfId="0" applyFont="1" applyFill="1" applyBorder="1"/>
    <xf numFmtId="0" fontId="4" fillId="28" borderId="0" xfId="0" applyFont="1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6" xfId="0" applyFont="1" applyFill="1" applyBorder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4" fillId="28" borderId="0" xfId="0" applyFont="1" applyFill="1" applyAlignment="1" applyProtection="1">
      <alignment horizontal="center" wrapText="1"/>
      <protection hidden="1"/>
    </xf>
    <xf numFmtId="0" fontId="4" fillId="28" borderId="6" xfId="0" applyFont="1" applyFill="1" applyBorder="1" applyAlignment="1" applyProtection="1">
      <alignment horizontal="center"/>
      <protection hidden="1"/>
    </xf>
    <xf numFmtId="0" fontId="10" fillId="28" borderId="11" xfId="0" applyFont="1" applyFill="1" applyBorder="1"/>
    <xf numFmtId="0" fontId="10" fillId="28" borderId="13" xfId="0" applyFont="1" applyFill="1" applyBorder="1"/>
    <xf numFmtId="0" fontId="4" fillId="29" borderId="0" xfId="0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6" xfId="0" applyFont="1" applyFill="1" applyBorder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0" xfId="0" applyFont="1" applyFill="1" applyAlignment="1" applyProtection="1">
      <alignment horizontal="center" wrapText="1"/>
      <protection hidden="1"/>
    </xf>
    <xf numFmtId="0" fontId="4" fillId="29" borderId="6" xfId="0" applyFont="1" applyFill="1" applyBorder="1" applyAlignment="1" applyProtection="1">
      <alignment horizontal="center"/>
      <protection hidden="1"/>
    </xf>
    <xf numFmtId="0" fontId="10" fillId="29" borderId="11" xfId="0" applyFont="1" applyFill="1" applyBorder="1"/>
    <xf numFmtId="0" fontId="10" fillId="29" borderId="13" xfId="0" applyFont="1" applyFill="1" applyBorder="1"/>
    <xf numFmtId="0" fontId="15" fillId="0" borderId="1" xfId="3" applyFont="1" applyBorder="1"/>
    <xf numFmtId="14" fontId="15" fillId="0" borderId="1" xfId="3" applyNumberFormat="1" applyFont="1" applyBorder="1"/>
    <xf numFmtId="14" fontId="15" fillId="0" borderId="1" xfId="3" applyNumberFormat="1" applyFont="1" applyBorder="1" applyAlignment="1">
      <alignment horizontal="left"/>
    </xf>
    <xf numFmtId="0" fontId="15" fillId="0" borderId="1" xfId="3" applyFont="1" applyBorder="1" applyAlignment="1">
      <alignment horizontal="center"/>
    </xf>
    <xf numFmtId="2" fontId="15" fillId="0" borderId="1" xfId="3" applyNumberFormat="1" applyFont="1" applyBorder="1"/>
    <xf numFmtId="2" fontId="17" fillId="0" borderId="1" xfId="3" applyNumberFormat="1" applyFont="1" applyBorder="1"/>
    <xf numFmtId="0" fontId="17" fillId="0" borderId="1" xfId="3" applyFont="1" applyBorder="1"/>
    <xf numFmtId="0" fontId="17" fillId="0" borderId="1" xfId="3" applyFont="1" applyBorder="1" applyAlignment="1">
      <alignment horizontal="center"/>
    </xf>
    <xf numFmtId="0" fontId="15" fillId="0" borderId="1" xfId="3" applyFont="1" applyBorder="1" applyAlignment="1">
      <alignment horizontal="left"/>
    </xf>
    <xf numFmtId="0" fontId="15" fillId="0" borderId="0" xfId="3" applyFont="1"/>
    <xf numFmtId="0" fontId="16" fillId="0" borderId="1" xfId="4" applyBorder="1"/>
    <xf numFmtId="164" fontId="15" fillId="0" borderId="1" xfId="3" applyNumberFormat="1" applyFont="1" applyBorder="1"/>
    <xf numFmtId="14" fontId="15" fillId="24" borderId="1" xfId="3" applyNumberFormat="1" applyFont="1" applyFill="1" applyBorder="1"/>
    <xf numFmtId="0" fontId="4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4" fillId="17" borderId="0" xfId="0" applyFont="1" applyFill="1" applyAlignment="1" applyProtection="1">
      <alignment horizontal="center" wrapText="1"/>
      <protection hidden="1"/>
    </xf>
    <xf numFmtId="0" fontId="4" fillId="17" borderId="6" xfId="0" applyFont="1" applyFill="1" applyBorder="1" applyAlignment="1" applyProtection="1">
      <alignment horizontal="center"/>
      <protection hidden="1"/>
    </xf>
    <xf numFmtId="0" fontId="10" fillId="17" borderId="11" xfId="0" applyFont="1" applyFill="1" applyBorder="1"/>
    <xf numFmtId="0" fontId="4" fillId="21" borderId="0" xfId="0" applyFont="1" applyFill="1" applyAlignment="1" applyProtection="1">
      <alignment horizontal="center" wrapText="1"/>
      <protection hidden="1"/>
    </xf>
    <xf numFmtId="0" fontId="4" fillId="21" borderId="6" xfId="0" applyFont="1" applyFill="1" applyBorder="1" applyAlignment="1" applyProtection="1">
      <alignment horizontal="center"/>
      <protection hidden="1"/>
    </xf>
    <xf numFmtId="0" fontId="10" fillId="21" borderId="11" xfId="0" applyFont="1" applyFill="1" applyBorder="1"/>
    <xf numFmtId="0" fontId="15" fillId="0" borderId="1" xfId="0" applyFont="1" applyBorder="1"/>
    <xf numFmtId="14" fontId="15" fillId="30" borderId="1" xfId="0" applyNumberFormat="1" applyFont="1" applyFill="1" applyBorder="1"/>
    <xf numFmtId="14" fontId="15" fillId="0" borderId="1" xfId="0" applyNumberFormat="1" applyFont="1" applyBorder="1" applyAlignment="1">
      <alignment horizontal="left"/>
    </xf>
    <xf numFmtId="14" fontId="15" fillId="0" borderId="1" xfId="0" applyNumberFormat="1" applyFont="1" applyBorder="1"/>
    <xf numFmtId="0" fontId="15" fillId="0" borderId="1" xfId="0" applyFont="1" applyBorder="1" applyAlignment="1">
      <alignment horizontal="center"/>
    </xf>
    <xf numFmtId="2" fontId="15" fillId="0" borderId="1" xfId="0" applyNumberFormat="1" applyFont="1" applyBorder="1"/>
    <xf numFmtId="1" fontId="15" fillId="0" borderId="1" xfId="0" applyNumberFormat="1" applyFont="1" applyBorder="1"/>
    <xf numFmtId="2" fontId="17" fillId="0" borderId="1" xfId="0" applyNumberFormat="1" applyFont="1" applyBorder="1"/>
    <xf numFmtId="0" fontId="17" fillId="0" borderId="1" xfId="0" applyFont="1" applyBorder="1"/>
    <xf numFmtId="0" fontId="17" fillId="0" borderId="1" xfId="0" applyFont="1" applyBorder="1" applyAlignment="1">
      <alignment horizontal="center"/>
    </xf>
    <xf numFmtId="0" fontId="15" fillId="0" borderId="0" xfId="0" applyFont="1"/>
    <xf numFmtId="0" fontId="15" fillId="0" borderId="1" xfId="0" applyFont="1" applyBorder="1" applyAlignment="1">
      <alignment horizontal="left"/>
    </xf>
    <xf numFmtId="0" fontId="16" fillId="0" borderId="1" xfId="5" applyBorder="1"/>
    <xf numFmtId="164" fontId="15" fillId="0" borderId="1" xfId="0" applyNumberFormat="1" applyFont="1" applyBorder="1"/>
    <xf numFmtId="0" fontId="10" fillId="31" borderId="11" xfId="0" applyFont="1" applyFill="1" applyBorder="1"/>
    <xf numFmtId="0" fontId="10" fillId="31" borderId="13" xfId="0" applyFont="1" applyFill="1" applyBorder="1"/>
    <xf numFmtId="2" fontId="0" fillId="0" borderId="0" xfId="0" applyNumberFormat="1"/>
    <xf numFmtId="0" fontId="4" fillId="14" borderId="0" xfId="0" applyFont="1" applyFill="1" applyBorder="1" applyProtection="1">
      <protection hidden="1"/>
    </xf>
    <xf numFmtId="0" fontId="5" fillId="15" borderId="0" xfId="0" applyFont="1" applyFill="1" applyBorder="1" applyProtection="1">
      <protection locked="0"/>
    </xf>
    <xf numFmtId="0" fontId="5" fillId="3" borderId="20" xfId="0" applyFont="1" applyFill="1" applyBorder="1" applyAlignment="1" applyProtection="1">
      <alignment horizontal="center" wrapText="1"/>
      <protection hidden="1"/>
    </xf>
    <xf numFmtId="3" fontId="4" fillId="0" borderId="0" xfId="0" applyNumberFormat="1" applyFont="1" applyBorder="1" applyProtection="1">
      <protection hidden="1"/>
    </xf>
    <xf numFmtId="3" fontId="5" fillId="0" borderId="12" xfId="0" applyNumberFormat="1" applyFont="1" applyBorder="1" applyProtection="1">
      <protection hidden="1"/>
    </xf>
    <xf numFmtId="3" fontId="5" fillId="0" borderId="10" xfId="0" applyNumberFormat="1" applyFont="1" applyBorder="1" applyProtection="1">
      <protection hidden="1"/>
    </xf>
    <xf numFmtId="4" fontId="4" fillId="14" borderId="0" xfId="0" applyNumberFormat="1" applyFont="1" applyFill="1" applyBorder="1" applyProtection="1">
      <protection hidden="1"/>
    </xf>
    <xf numFmtId="3" fontId="5" fillId="14" borderId="0" xfId="0" applyNumberFormat="1" applyFont="1" applyFill="1" applyBorder="1" applyProtection="1">
      <protection hidden="1"/>
    </xf>
    <xf numFmtId="9" fontId="5" fillId="15" borderId="0" xfId="0" applyNumberFormat="1" applyFont="1" applyFill="1" applyBorder="1" applyProtection="1">
      <protection locked="0"/>
    </xf>
  </cellXfs>
  <cellStyles count="6">
    <cellStyle name="Followed Hyperlink" xfId="2" builtinId="9" hidden="1"/>
    <cellStyle name="Hyperlink" xfId="1" builtinId="8" hidden="1"/>
    <cellStyle name="Hyperlink" xfId="5" builtinId="8"/>
    <cellStyle name="Hyperlink 2" xfId="4" xr:uid="{16A3C41F-9F2A-B843-9AFE-E8DB3353FA35}"/>
    <cellStyle name="Normal" xfId="0" builtinId="0"/>
    <cellStyle name="Normal 2" xfId="3" xr:uid="{508B60F4-4F86-084C-B959-C6198D5A7DFA}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7</xdr:col>
      <xdr:colOff>292100</xdr:colOff>
      <xdr:row>74</xdr:row>
      <xdr:rowOff>69730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6000"/>
          <a:ext cx="7772400" cy="7829430"/>
        </a:xfrm>
        <a:prstGeom prst="rect">
          <a:avLst/>
        </a:prstGeom>
      </xdr:spPr>
    </xdr:pic>
    <xdr:clientData/>
  </xdr:twoCellAnchor>
  <xdr:twoCellAnchor editAs="oneCell">
    <xdr:from>
      <xdr:col>9</xdr:col>
      <xdr:colOff>812800</xdr:colOff>
      <xdr:row>27</xdr:row>
      <xdr:rowOff>25400</xdr:rowOff>
    </xdr:from>
    <xdr:to>
      <xdr:col>16</xdr:col>
      <xdr:colOff>914400</xdr:colOff>
      <xdr:row>77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6700" y="4889500"/>
          <a:ext cx="5880100" cy="83566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</xdr:row>
      <xdr:rowOff>76200</xdr:rowOff>
    </xdr:from>
    <xdr:to>
      <xdr:col>8</xdr:col>
      <xdr:colOff>646354</xdr:colOff>
      <xdr:row>8</xdr:row>
      <xdr:rowOff>139700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91300" y="444500"/>
          <a:ext cx="26910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ynergy.net.au/Your-business/Business-energy/Government-regulated-tariffs/Synergy-Business-Plan-L1-Tarif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79"/>
  <sheetViews>
    <sheetView tabSelected="1" workbookViewId="0">
      <selection activeCell="D23" sqref="D23"/>
    </sheetView>
  </sheetViews>
  <sheetFormatPr baseColWidth="10" defaultRowHeight="13" x14ac:dyDescent="0.15"/>
  <cols>
    <col min="1" max="1" width="10.83203125" style="36"/>
    <col min="2" max="2" width="16.83203125" style="36" customWidth="1"/>
    <col min="3" max="3" width="13.5" style="36" customWidth="1"/>
    <col min="4" max="4" width="14.5" style="36" customWidth="1"/>
    <col min="5" max="5" width="10.83203125" style="36"/>
    <col min="6" max="6" width="15.5" style="36" customWidth="1"/>
    <col min="7" max="7" width="16.33203125" style="36" customWidth="1"/>
    <col min="8" max="8" width="15" style="36" customWidth="1"/>
    <col min="9" max="9" width="12.83203125" style="36" customWidth="1"/>
    <col min="10" max="16" width="10.83203125" style="36"/>
    <col min="17" max="17" width="13.6640625" style="36" customWidth="1"/>
    <col min="18" max="18" width="24.83203125" style="36" customWidth="1"/>
    <col min="19" max="19" width="13.33203125" style="36" customWidth="1"/>
    <col min="20" max="16384" width="10.83203125" style="36"/>
  </cols>
  <sheetData>
    <row r="1" spans="1:18" ht="14" x14ac:dyDescent="0.15">
      <c r="A1" s="35" t="s">
        <v>103</v>
      </c>
      <c r="B1" s="31"/>
      <c r="C1" s="31"/>
      <c r="D1" s="31"/>
      <c r="E1" s="31"/>
      <c r="F1" s="31"/>
      <c r="G1" s="31"/>
      <c r="H1" s="31"/>
    </row>
    <row r="2" spans="1:18" ht="15" thickBot="1" x14ac:dyDescent="0.2">
      <c r="A2" s="37" t="s">
        <v>104</v>
      </c>
      <c r="B2" s="37"/>
      <c r="C2" s="37"/>
      <c r="D2" s="31"/>
      <c r="E2" s="31"/>
      <c r="F2" s="31"/>
      <c r="G2" s="31"/>
      <c r="H2" s="31"/>
    </row>
    <row r="3" spans="1:18" ht="14" x14ac:dyDescent="0.15">
      <c r="A3" s="37" t="s">
        <v>55</v>
      </c>
      <c r="B3" s="37"/>
      <c r="C3" s="37"/>
      <c r="D3" s="31"/>
      <c r="E3" s="31"/>
      <c r="F3" s="31"/>
      <c r="G3" s="31"/>
      <c r="H3" s="31"/>
      <c r="J3" s="38" t="s">
        <v>105</v>
      </c>
      <c r="K3" s="30"/>
      <c r="L3" s="30"/>
      <c r="M3" s="30"/>
      <c r="N3" s="39"/>
      <c r="O3" s="39"/>
      <c r="P3" s="39"/>
      <c r="Q3" s="40"/>
      <c r="R3" s="41"/>
    </row>
    <row r="4" spans="1:18" ht="14" x14ac:dyDescent="0.15">
      <c r="A4" s="31"/>
      <c r="B4" s="31"/>
      <c r="C4" s="31"/>
      <c r="D4" s="31"/>
      <c r="E4" s="31"/>
      <c r="F4" s="31"/>
      <c r="G4" s="31"/>
      <c r="H4" s="31"/>
      <c r="J4" s="32" t="s">
        <v>106</v>
      </c>
      <c r="K4" s="31"/>
      <c r="L4" s="31"/>
      <c r="M4" s="31"/>
      <c r="N4" s="31"/>
      <c r="O4" s="31"/>
      <c r="P4" s="31"/>
      <c r="R4" s="42"/>
    </row>
    <row r="5" spans="1:18" ht="14" x14ac:dyDescent="0.15">
      <c r="A5" s="43" t="s">
        <v>107</v>
      </c>
      <c r="B5" s="31"/>
      <c r="C5" s="31"/>
      <c r="D5" s="31"/>
      <c r="E5" s="31"/>
      <c r="F5" s="44"/>
      <c r="G5" s="44"/>
      <c r="H5" s="44"/>
      <c r="I5" s="45"/>
      <c r="J5" s="32" t="s">
        <v>22</v>
      </c>
      <c r="K5" s="31"/>
      <c r="L5" s="31"/>
      <c r="M5" s="31"/>
      <c r="N5" s="31"/>
      <c r="O5" s="31"/>
      <c r="P5" s="31"/>
      <c r="R5" s="42"/>
    </row>
    <row r="6" spans="1:18" ht="14" x14ac:dyDescent="0.15">
      <c r="A6" s="31" t="s">
        <v>23</v>
      </c>
      <c r="B6" s="31"/>
      <c r="C6" s="31"/>
      <c r="D6" s="31"/>
      <c r="E6" s="31"/>
      <c r="F6" s="44"/>
      <c r="G6" s="44"/>
      <c r="H6" s="44"/>
      <c r="I6" s="45"/>
      <c r="J6" s="32" t="s">
        <v>24</v>
      </c>
      <c r="K6" s="31"/>
      <c r="L6" s="31"/>
      <c r="M6" s="31"/>
      <c r="N6" s="31"/>
      <c r="O6" s="31"/>
      <c r="P6" s="31"/>
      <c r="R6" s="42"/>
    </row>
    <row r="7" spans="1:18" ht="14" x14ac:dyDescent="0.15">
      <c r="A7" s="31" t="s">
        <v>56</v>
      </c>
      <c r="B7" s="31"/>
      <c r="C7" s="31"/>
      <c r="D7" s="31"/>
      <c r="E7" s="31"/>
      <c r="F7" s="44"/>
      <c r="G7" s="44"/>
      <c r="H7" s="44"/>
      <c r="I7" s="45"/>
      <c r="J7" s="32" t="s">
        <v>59</v>
      </c>
      <c r="K7" s="31"/>
      <c r="L7" s="31"/>
      <c r="M7" s="31"/>
      <c r="N7" s="44"/>
      <c r="O7" s="44"/>
      <c r="P7" s="44"/>
      <c r="R7" s="42"/>
    </row>
    <row r="8" spans="1:18" ht="14" x14ac:dyDescent="0.15">
      <c r="A8" s="31"/>
      <c r="B8" s="31"/>
      <c r="C8" s="31"/>
      <c r="D8" s="31"/>
      <c r="E8" s="31"/>
      <c r="F8" s="44"/>
      <c r="G8" s="44"/>
      <c r="H8" s="46"/>
      <c r="I8" s="45"/>
      <c r="J8" s="32" t="s">
        <v>0</v>
      </c>
      <c r="K8" s="31"/>
      <c r="L8" s="31"/>
      <c r="M8" s="31"/>
      <c r="N8" s="44"/>
      <c r="O8" s="44"/>
      <c r="P8" s="44"/>
      <c r="R8" s="42"/>
    </row>
    <row r="9" spans="1:18" ht="14" x14ac:dyDescent="0.15">
      <c r="A9" s="47"/>
      <c r="B9" s="31"/>
      <c r="C9" s="31"/>
      <c r="D9" s="31"/>
      <c r="E9" s="31"/>
      <c r="F9" s="44"/>
      <c r="G9" s="44"/>
      <c r="H9" s="44"/>
      <c r="I9" s="45"/>
      <c r="J9" s="32" t="s">
        <v>1</v>
      </c>
      <c r="K9" s="31"/>
      <c r="L9" s="31"/>
      <c r="M9" s="31"/>
      <c r="N9" s="44"/>
      <c r="O9" s="44"/>
      <c r="P9" s="44"/>
      <c r="R9" s="42"/>
    </row>
    <row r="10" spans="1:18" ht="15" thickBot="1" x14ac:dyDescent="0.2">
      <c r="A10" s="43" t="s">
        <v>2</v>
      </c>
      <c r="B10" s="31"/>
      <c r="C10" s="31"/>
      <c r="D10" s="31"/>
      <c r="E10" s="31"/>
      <c r="F10" s="44"/>
      <c r="G10" s="44"/>
      <c r="H10" s="31"/>
      <c r="I10" s="45"/>
      <c r="J10" s="33" t="s">
        <v>3</v>
      </c>
      <c r="K10" s="34"/>
      <c r="L10" s="34"/>
      <c r="M10" s="34"/>
      <c r="N10" s="48"/>
      <c r="O10" s="48"/>
      <c r="P10" s="48"/>
      <c r="Q10" s="49"/>
      <c r="R10" s="50"/>
    </row>
    <row r="11" spans="1:18" ht="14" x14ac:dyDescent="0.15">
      <c r="A11" s="31" t="s">
        <v>244</v>
      </c>
      <c r="B11" s="31"/>
      <c r="C11" s="31"/>
      <c r="D11" s="31"/>
      <c r="E11" s="31"/>
      <c r="F11" s="44"/>
      <c r="G11" s="44"/>
      <c r="H11" s="31"/>
      <c r="I11" s="45"/>
      <c r="J11" s="31"/>
      <c r="K11" s="31"/>
      <c r="L11" s="31"/>
      <c r="M11" s="31"/>
      <c r="N11" s="44"/>
      <c r="O11" s="44"/>
      <c r="P11" s="44"/>
    </row>
    <row r="12" spans="1:18" ht="15" thickBot="1" x14ac:dyDescent="0.2">
      <c r="A12" s="36" t="s">
        <v>288</v>
      </c>
      <c r="B12" s="31"/>
      <c r="C12" s="31"/>
      <c r="D12" s="31"/>
      <c r="E12" s="31"/>
      <c r="F12" s="44"/>
      <c r="G12" s="44"/>
      <c r="H12" s="31"/>
      <c r="I12" s="45"/>
    </row>
    <row r="13" spans="1:18" ht="14" x14ac:dyDescent="0.15">
      <c r="A13" s="31" t="s">
        <v>4</v>
      </c>
      <c r="E13" s="31"/>
      <c r="F13" s="44"/>
      <c r="G13" s="44"/>
      <c r="H13" s="31"/>
      <c r="I13" s="45"/>
      <c r="J13" s="58" t="s">
        <v>20</v>
      </c>
      <c r="K13" s="41"/>
      <c r="N13" s="51" t="s">
        <v>140</v>
      </c>
      <c r="O13" s="52"/>
    </row>
    <row r="14" spans="1:18" ht="14" x14ac:dyDescent="0.15">
      <c r="A14" s="31"/>
      <c r="B14" s="31"/>
      <c r="C14" s="31"/>
      <c r="D14" s="31"/>
      <c r="E14" s="31"/>
      <c r="F14" s="44"/>
      <c r="G14" s="44"/>
      <c r="H14" s="44"/>
      <c r="I14" s="45"/>
      <c r="J14" s="230" t="s">
        <v>21</v>
      </c>
      <c r="K14" s="231">
        <v>2023</v>
      </c>
      <c r="N14" s="55" t="s">
        <v>57</v>
      </c>
      <c r="O14" s="42"/>
    </row>
    <row r="15" spans="1:18" ht="15" thickBot="1" x14ac:dyDescent="0.2">
      <c r="A15" s="31" t="s">
        <v>5</v>
      </c>
      <c r="B15" s="31"/>
      <c r="C15" s="31"/>
      <c r="D15" s="31"/>
      <c r="E15" s="31"/>
      <c r="F15" s="44"/>
      <c r="G15" s="44"/>
      <c r="H15" s="44"/>
      <c r="I15" s="45"/>
      <c r="J15" s="270" t="s">
        <v>166</v>
      </c>
      <c r="K15" s="131">
        <v>2022</v>
      </c>
      <c r="N15" s="54" t="s">
        <v>58</v>
      </c>
      <c r="O15" s="56"/>
      <c r="Q15" s="57"/>
      <c r="R15" s="57"/>
    </row>
    <row r="16" spans="1:18" ht="14" x14ac:dyDescent="0.15">
      <c r="A16" s="31" t="s">
        <v>6</v>
      </c>
      <c r="B16" s="31"/>
      <c r="C16" s="31"/>
      <c r="D16" s="31"/>
      <c r="E16" s="53"/>
      <c r="F16" s="44"/>
      <c r="G16" s="44"/>
      <c r="H16" s="44"/>
      <c r="I16" s="45"/>
      <c r="J16" s="267" t="s">
        <v>270</v>
      </c>
      <c r="K16" s="60">
        <v>2022</v>
      </c>
      <c r="Q16" s="57"/>
      <c r="R16" s="57"/>
    </row>
    <row r="17" spans="1:18" ht="15" thickBot="1" x14ac:dyDescent="0.2">
      <c r="A17" s="44"/>
      <c r="B17" s="31"/>
      <c r="C17" s="31"/>
      <c r="D17" s="31"/>
      <c r="E17" s="31"/>
      <c r="F17" s="44"/>
      <c r="G17" s="44"/>
      <c r="H17" s="44"/>
      <c r="I17" s="45"/>
      <c r="J17" s="248" t="s">
        <v>166</v>
      </c>
      <c r="K17" s="249">
        <v>2021</v>
      </c>
      <c r="Q17" s="57"/>
      <c r="R17" s="57"/>
    </row>
    <row r="18" spans="1:18" ht="14" x14ac:dyDescent="0.15">
      <c r="A18" s="31" t="s">
        <v>49</v>
      </c>
      <c r="B18" s="31"/>
      <c r="C18" s="31"/>
      <c r="D18" s="31"/>
      <c r="E18" s="31"/>
      <c r="F18" s="44"/>
      <c r="G18" s="44"/>
      <c r="H18" s="44"/>
      <c r="I18" s="45"/>
      <c r="J18" s="240" t="s">
        <v>21</v>
      </c>
      <c r="K18" s="241">
        <v>2021</v>
      </c>
      <c r="N18" s="51" t="s">
        <v>18</v>
      </c>
      <c r="O18" s="52"/>
    </row>
    <row r="19" spans="1:18" ht="14" x14ac:dyDescent="0.15">
      <c r="A19" s="31" t="s">
        <v>50</v>
      </c>
      <c r="B19" s="44"/>
      <c r="C19" s="44"/>
      <c r="D19" s="44"/>
      <c r="E19" s="44"/>
      <c r="F19" s="44"/>
      <c r="G19" s="44"/>
      <c r="H19" s="44"/>
      <c r="I19" s="45"/>
      <c r="J19" s="285" t="s">
        <v>166</v>
      </c>
      <c r="K19" s="286">
        <v>2020</v>
      </c>
      <c r="N19" s="55" t="s">
        <v>57</v>
      </c>
      <c r="O19" s="42"/>
    </row>
    <row r="20" spans="1:18" ht="15" thickBot="1" x14ac:dyDescent="0.2">
      <c r="A20" s="31" t="s">
        <v>51</v>
      </c>
      <c r="B20" s="31"/>
      <c r="C20" s="31"/>
      <c r="D20" s="31"/>
      <c r="E20" s="31"/>
      <c r="F20" s="44"/>
      <c r="G20" s="44"/>
      <c r="H20" s="44"/>
      <c r="I20" s="45"/>
      <c r="J20" s="232" t="s">
        <v>21</v>
      </c>
      <c r="K20" s="233">
        <v>2020</v>
      </c>
      <c r="N20" s="54" t="s">
        <v>19</v>
      </c>
      <c r="O20" s="56"/>
    </row>
    <row r="21" spans="1:18" ht="14" x14ac:dyDescent="0.15">
      <c r="A21" s="31" t="s">
        <v>52</v>
      </c>
      <c r="B21" s="31"/>
      <c r="C21" s="31"/>
      <c r="D21" s="31"/>
      <c r="E21" s="31"/>
      <c r="F21" s="44"/>
      <c r="G21" s="44"/>
      <c r="H21" s="44"/>
      <c r="I21" s="45"/>
      <c r="J21" s="191" t="s">
        <v>166</v>
      </c>
      <c r="K21" s="192">
        <v>2019</v>
      </c>
    </row>
    <row r="22" spans="1:18" ht="14" x14ac:dyDescent="0.15">
      <c r="A22" s="31"/>
      <c r="B22" s="31"/>
      <c r="C22" s="31"/>
      <c r="D22" s="31"/>
      <c r="E22" s="31"/>
      <c r="F22" s="44"/>
      <c r="G22" s="44"/>
      <c r="H22" s="44"/>
      <c r="I22" s="45"/>
      <c r="J22" s="182" t="s">
        <v>21</v>
      </c>
      <c r="K22" s="183">
        <v>2019</v>
      </c>
    </row>
    <row r="23" spans="1:18" ht="14" x14ac:dyDescent="0.15">
      <c r="A23" s="31"/>
      <c r="B23" s="44"/>
      <c r="C23" s="44"/>
      <c r="D23" s="44"/>
      <c r="E23" s="44"/>
      <c r="F23" s="44"/>
      <c r="G23" s="44"/>
      <c r="H23" s="44"/>
      <c r="I23" s="45"/>
      <c r="J23" s="177" t="s">
        <v>166</v>
      </c>
      <c r="K23" s="178">
        <v>2018</v>
      </c>
    </row>
    <row r="24" spans="1:18" ht="14" x14ac:dyDescent="0.15">
      <c r="A24" s="31" t="s">
        <v>53</v>
      </c>
      <c r="B24" s="45"/>
      <c r="C24" s="45"/>
      <c r="D24" s="45"/>
      <c r="E24" s="45"/>
      <c r="F24" s="45"/>
      <c r="G24" s="45"/>
      <c r="H24" s="45"/>
      <c r="I24" s="45"/>
      <c r="J24" s="130" t="s">
        <v>21</v>
      </c>
      <c r="K24" s="131">
        <v>2018</v>
      </c>
    </row>
    <row r="25" spans="1:18" ht="14" x14ac:dyDescent="0.15">
      <c r="A25" s="31" t="s">
        <v>54</v>
      </c>
      <c r="B25" s="45"/>
      <c r="C25" s="45"/>
      <c r="D25" s="45"/>
      <c r="E25" s="45"/>
      <c r="F25" s="45"/>
      <c r="G25" s="45"/>
      <c r="H25" s="45"/>
      <c r="I25" s="45"/>
      <c r="J25" s="63" t="s">
        <v>166</v>
      </c>
      <c r="K25" s="64">
        <v>2017</v>
      </c>
    </row>
    <row r="26" spans="1:18" x14ac:dyDescent="0.15">
      <c r="B26" s="45"/>
      <c r="C26" s="45"/>
      <c r="D26" s="45"/>
      <c r="E26" s="45"/>
      <c r="F26" s="45"/>
      <c r="G26" s="45"/>
      <c r="H26" s="45"/>
      <c r="I26" s="45"/>
      <c r="J26" s="59" t="s">
        <v>21</v>
      </c>
      <c r="K26" s="60">
        <v>2017</v>
      </c>
    </row>
    <row r="27" spans="1:18" ht="14" thickBot="1" x14ac:dyDescent="0.2">
      <c r="E27" s="45"/>
      <c r="F27" s="45"/>
      <c r="G27" s="45"/>
      <c r="H27" s="45"/>
      <c r="I27" s="45"/>
      <c r="J27" s="61" t="s">
        <v>21</v>
      </c>
      <c r="K27" s="62">
        <v>2016</v>
      </c>
    </row>
    <row r="28" spans="1:18" x14ac:dyDescent="0.15">
      <c r="E28" s="45"/>
      <c r="F28" s="45"/>
      <c r="G28" s="45"/>
      <c r="H28" s="45"/>
      <c r="I28" s="45"/>
    </row>
    <row r="29" spans="1:18" x14ac:dyDescent="0.15">
      <c r="E29" s="45"/>
      <c r="F29" s="45"/>
      <c r="G29" s="45"/>
      <c r="H29" s="45"/>
      <c r="I29" s="45"/>
    </row>
    <row r="30" spans="1:18" x14ac:dyDescent="0.15">
      <c r="E30" s="45"/>
      <c r="F30" s="45"/>
      <c r="G30" s="45"/>
      <c r="H30" s="45"/>
      <c r="I30" s="45"/>
    </row>
    <row r="31" spans="1:18" x14ac:dyDescent="0.15">
      <c r="E31" s="45"/>
      <c r="F31" s="45"/>
      <c r="G31" s="45"/>
      <c r="H31" s="45"/>
      <c r="I31" s="45"/>
    </row>
    <row r="32" spans="1:18" x14ac:dyDescent="0.15">
      <c r="E32" s="45"/>
      <c r="F32" s="45"/>
      <c r="G32" s="45"/>
      <c r="H32" s="45"/>
      <c r="I32" s="45"/>
    </row>
    <row r="33" spans="5:9" x14ac:dyDescent="0.15">
      <c r="E33" s="45"/>
      <c r="F33" s="45"/>
      <c r="G33" s="45"/>
      <c r="H33" s="45"/>
      <c r="I33" s="45"/>
    </row>
    <row r="34" spans="5:9" x14ac:dyDescent="0.15">
      <c r="E34" s="45"/>
      <c r="F34" s="45"/>
      <c r="G34" s="45"/>
      <c r="H34" s="45"/>
      <c r="I34" s="45"/>
    </row>
    <row r="76" spans="1:11" x14ac:dyDescent="0.15">
      <c r="A76" s="36" t="s">
        <v>16</v>
      </c>
    </row>
    <row r="79" spans="1:11" x14ac:dyDescent="0.15">
      <c r="K79" s="36" t="s">
        <v>17</v>
      </c>
    </row>
  </sheetData>
  <sheetProtection algorithmName="SHA-512" hashValue="UO4p4I2AO3VJKvsbenKL+TFOlkALmCt78p0R0hCnTOs/SU06+bE0EAZYQz/1SRBKSE0PfZtEmbfac+uCHoqEww==" saltValue="6OH7PFmLgs54WOsUzr9qbg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A23D2-E50F-6C47-A86C-7C61CCCB1E6C}">
  <sheetPr codeName="Sheet4">
    <tabColor rgb="FFFFA9A6"/>
  </sheetPr>
  <dimension ref="A1:BA216"/>
  <sheetViews>
    <sheetView zoomScale="90" zoomScaleNormal="90" workbookViewId="0">
      <selection activeCell="H29" sqref="H29"/>
    </sheetView>
  </sheetViews>
  <sheetFormatPr baseColWidth="10" defaultRowHeight="14" x14ac:dyDescent="0.15"/>
  <cols>
    <col min="1" max="1" width="20.33203125" style="180" customWidth="1"/>
    <col min="2" max="2" width="24.33203125" style="180" customWidth="1"/>
    <col min="3" max="9" width="12.1640625" style="180" customWidth="1"/>
    <col min="10" max="11" width="12.1640625" style="180" hidden="1" customWidth="1"/>
    <col min="12" max="16" width="12.1640625" style="180" customWidth="1"/>
    <col min="17" max="20" width="12.1640625" style="180" hidden="1" customWidth="1"/>
    <col min="21" max="24" width="12.1640625" style="180" customWidth="1"/>
    <col min="25" max="53" width="7.5" style="180" customWidth="1"/>
    <col min="54" max="16384" width="10.83203125" style="180"/>
  </cols>
  <sheetData>
    <row r="1" spans="1:53" x14ac:dyDescent="0.15">
      <c r="A1" s="180" t="s">
        <v>61</v>
      </c>
    </row>
    <row r="2" spans="1:53" x14ac:dyDescent="0.15">
      <c r="A2" s="186" t="s">
        <v>11</v>
      </c>
    </row>
    <row r="3" spans="1:53" ht="15" thickBot="1" x14ac:dyDescent="0.2">
      <c r="G3" s="179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161" t="s">
        <v>60</v>
      </c>
      <c r="W7" s="160" t="s">
        <v>130</v>
      </c>
      <c r="X7" s="162" t="s">
        <v>131</v>
      </c>
      <c r="Y7" s="181"/>
      <c r="Z7" s="181"/>
      <c r="AA7" s="181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1"/>
      <c r="AM7" s="181"/>
      <c r="AN7" s="181"/>
      <c r="AO7" s="181"/>
      <c r="AP7" s="181"/>
      <c r="AQ7" s="181"/>
      <c r="AR7" s="181"/>
      <c r="AS7" s="181"/>
      <c r="AT7" s="181"/>
      <c r="AU7" s="181"/>
      <c r="AV7" s="181"/>
      <c r="AW7" s="181"/>
      <c r="AX7" s="181"/>
      <c r="AY7" s="181"/>
      <c r="AZ7" s="181"/>
      <c r="BA7" s="181"/>
    </row>
    <row r="8" spans="1:53" ht="18" customHeight="1" x14ac:dyDescent="0.15">
      <c r="A8" s="152" t="str">
        <f>'WA Apr 2019'!K2</f>
        <v>Horizon Power</v>
      </c>
      <c r="B8" s="154" t="str">
        <f>'WA Apr 2019'!L2</f>
        <v xml:space="preserve">Regulated </v>
      </c>
      <c r="C8" s="139">
        <f>IF('WA Apr 2019'!BP2=0,91*'WA Apr 2019'!M2/100,(91*'WA Apr 2019'!M2/100)+'WA Apr 2019'!BP2/4)</f>
        <v>141.90994999999998</v>
      </c>
      <c r="D8" s="139">
        <f>IF('WA Apr 2019'!O2="",$C$5*'WA Apr 2019'!N2/100,IF($C$5&gt;='WA Apr 2019'!P2,('WA Apr 2019'!P2*'WA Apr 2019'!N2/100),($C$5*'WA Apr 2019'!N2/100)))</f>
        <v>1213.3900000000001</v>
      </c>
      <c r="E8" s="139">
        <f>IF(AND('WA Apr 2019'!P2&gt;0,'WA Apr 2019'!R2&gt;0),IF($C$5&lt;'WA Apr 2019'!P2,0,IF($C$5&lt;=('WA Apr 2019'!R2+'WA Apr 2019'!P2),(($C$5-'WA Apr 2019'!P2)*'WA Apr 2019'!Q2/100),(('WA Apr 2019'!R2)*'WA Apr 2019'!Q2/100))),0)</f>
        <v>0</v>
      </c>
      <c r="F8" s="139">
        <f>IF(AND('WA Apr 2019'!Q2&gt;0,'WA Apr 2019'!S2&gt;0),IF($C$5&lt;('WA Apr 2019'!R2+'WA Apr 2019'!P2),0,IF($C$5&lt;=('WA Apr 2019'!T2+'WA Apr 2019'!R2+'WA Apr 2019'!P2),(($C$5-('WA Apr 2019'!R2+'WA Apr 2019'!P2))*'WA Apr 2019'!S2/100),('WA Apr 2019'!T2*'WA Apr 2019'!S2/100))),0)</f>
        <v>0</v>
      </c>
      <c r="G8" s="140">
        <v>0</v>
      </c>
      <c r="H8" s="139">
        <f>IF(AND('WA Apr 2019'!R2&gt;0,'WA Apr 2019'!T2&gt;0),IF(($C$5&lt;'WA Apr 2019'!T2),(0),($C$5-'WA Apr 2019'!T2)*'WA Apr 2019'!U2/100),IF(AND('WA Apr 2019'!R2&gt;0,'WA Apr 2019'!T2=""),IF(($C$5&lt;'WA Apr 2019'!R2+'WA Apr 2019'!P2),(0),(($C$5-('WA Apr 2019'!R2+'WA Apr 2019'!P2))*'WA Apr 2019'!S2/100)),IF(AND('WA Apr 2019'!P2&gt;0,'WA Apr 2019'!R2=""&gt;0),IF(($C$5&lt;'WA Apr 2019'!P2),(0),($C$5-'WA Apr 2019'!P2)*'WA Apr 2019'!Q2/100),0)))</f>
        <v>0</v>
      </c>
      <c r="I8" s="141">
        <f>SUM(C8:H8)</f>
        <v>1355.2999500000001</v>
      </c>
      <c r="J8" s="141">
        <f>(I8-C8)*4</f>
        <v>4853.5600000000004</v>
      </c>
      <c r="K8" s="141">
        <f>I8*4</f>
        <v>5421.1998000000003</v>
      </c>
      <c r="L8" s="142">
        <f>K8*1.1</f>
        <v>5963.3197800000007</v>
      </c>
      <c r="M8" s="138">
        <v>0</v>
      </c>
      <c r="N8" s="138">
        <f>'WA Apr 2019'!BC2</f>
        <v>0</v>
      </c>
      <c r="O8" s="138">
        <f>'WA Apr 2019'!BD2</f>
        <v>0</v>
      </c>
      <c r="P8" s="138">
        <f>'WA Apr 2019'!BE2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5421.1998000000003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5421.1998000000003</v>
      </c>
      <c r="U8" s="142">
        <f>S8*1.1</f>
        <v>5963.3197800000007</v>
      </c>
      <c r="V8" s="142">
        <f>T8*1.1</f>
        <v>5963.3197800000007</v>
      </c>
      <c r="W8" s="143">
        <f>'WA Apr 2019'!BL2</f>
        <v>0</v>
      </c>
      <c r="X8" s="144" t="str">
        <f>'WA Apr 2019'!BM2</f>
        <v>n</v>
      </c>
      <c r="Y8" s="181"/>
      <c r="Z8" s="181"/>
      <c r="AA8" s="181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1"/>
      <c r="AM8" s="181"/>
      <c r="AN8" s="181"/>
      <c r="AO8" s="181"/>
      <c r="AP8" s="181"/>
      <c r="AQ8" s="181"/>
      <c r="AR8" s="181"/>
      <c r="AS8" s="181"/>
      <c r="AT8" s="181"/>
      <c r="AU8" s="181"/>
      <c r="AV8" s="181"/>
      <c r="AW8" s="181"/>
      <c r="AX8" s="181"/>
      <c r="AY8" s="181"/>
      <c r="AZ8" s="181"/>
      <c r="BA8" s="181"/>
    </row>
    <row r="9" spans="1:53" ht="18" customHeight="1" thickBot="1" x14ac:dyDescent="0.2">
      <c r="A9" s="153" t="str">
        <f>'WA Apr 2019'!K3</f>
        <v>Synergy</v>
      </c>
      <c r="B9" s="155" t="str">
        <f>'WA Apr 2019'!L3</f>
        <v>Regulated</v>
      </c>
      <c r="C9" s="146">
        <f>IF('WA Apr 2019'!BP3=0,91*'WA Apr 2019'!M3/100,(91*'WA Apr 2019'!M3/100)+'WA Apr 2019'!BP3/4)</f>
        <v>141.91085999999999</v>
      </c>
      <c r="D9" s="146">
        <f>IF('WA Apr 2019'!O3="",$C$5*'WA Apr 2019'!N3/100,IF($C$5&gt;='WA Apr 2019'!P3,('WA Apr 2019'!P3*'WA Apr 2019'!N3/100),($C$5*'WA Apr 2019'!N3/100)))</f>
        <v>1213.3900000000001</v>
      </c>
      <c r="E9" s="146">
        <f>IF(AND('WA Apr 2019'!P3&gt;0,'WA Apr 2019'!R3&gt;0),IF($C$5&lt;'WA Apr 2019'!P3,0,IF($C$5&lt;=('WA Apr 2019'!R3+'WA Apr 2019'!P3),(($C$5-'WA Apr 2019'!P3)*'WA Apr 2019'!Q3/100),(('WA Apr 2019'!R3)*'WA Apr 2019'!Q3/100))),0)</f>
        <v>0</v>
      </c>
      <c r="F9" s="146">
        <f>IF(AND('WA Apr 2019'!Q3&gt;0,'WA Apr 2019'!S3&gt;0),IF($C$5&lt;('WA Apr 2019'!R3+'WA Apr 2019'!P3),0,IF($C$5&lt;=('WA Apr 2019'!T3+'WA Apr 2019'!R3+'WA Apr 2019'!P3),(($C$5-('WA Apr 2019'!R3+'WA Apr 2019'!P3))*'WA Apr 2019'!S3/100),('WA Apr 2019'!T3*'WA Apr 2019'!S3/100))),0)</f>
        <v>0</v>
      </c>
      <c r="G9" s="147">
        <v>0</v>
      </c>
      <c r="H9" s="146">
        <f>IF(AND('WA Apr 2019'!R3&gt;0,'WA Apr 2019'!T3&gt;0),IF(($C$5&lt;'WA Apr 2019'!T3),(0),($C$5-'WA Apr 2019'!T3)*'WA Apr 2019'!U3/100),IF(AND('WA Apr 2019'!R3&gt;0,'WA Apr 2019'!T3=""),IF(($C$5&lt;'WA Apr 2019'!R3+'WA Apr 2019'!P3),(0),(($C$5-('WA Apr 2019'!R3+'WA Apr 2019'!P3))*'WA Apr 2019'!S3/100)),IF(AND('WA Apr 2019'!P3&gt;0,'WA Apr 2019'!R3=""&gt;0),IF(($C$5&lt;'WA Apr 2019'!P3),(0),($C$5-'WA Apr 2019'!P3)*'WA Apr 2019'!Q3/100),0)))</f>
        <v>0</v>
      </c>
      <c r="I9" s="148">
        <f t="shared" ref="I9" si="0">SUM(C9:H9)</f>
        <v>1355.3008600000001</v>
      </c>
      <c r="J9" s="148">
        <f>(I9-C9)*4</f>
        <v>4853.5600000000004</v>
      </c>
      <c r="K9" s="148">
        <f t="shared" ref="K9" si="1">I9*4</f>
        <v>5421.2034400000002</v>
      </c>
      <c r="L9" s="149">
        <f>K9*1.1</f>
        <v>5963.3237840000011</v>
      </c>
      <c r="M9" s="145">
        <v>0</v>
      </c>
      <c r="N9" s="145">
        <f>'WA Apr 2019'!BC3</f>
        <v>0</v>
      </c>
      <c r="O9" s="145">
        <f>'WA Apr 2019'!BD3</f>
        <v>0</v>
      </c>
      <c r="P9" s="145">
        <f>'WA Apr 2019'!BE3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5421.2034400000002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5421.2034400000002</v>
      </c>
      <c r="U9" s="149">
        <f>S9*1.1</f>
        <v>5963.3237840000011</v>
      </c>
      <c r="V9" s="149">
        <f>T9*1.1</f>
        <v>5963.3237840000011</v>
      </c>
      <c r="W9" s="150">
        <f>'WA Apr 2019'!BL3</f>
        <v>0</v>
      </c>
      <c r="X9" s="151" t="str">
        <f>'WA Apr 2019'!BM3</f>
        <v>n</v>
      </c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</row>
    <row r="10" spans="1:53" x14ac:dyDescent="0.15"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</row>
    <row r="11" spans="1:53" ht="15" thickBot="1" x14ac:dyDescent="0.2">
      <c r="X11" s="179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3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75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75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75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75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161" t="s">
        <v>60</v>
      </c>
      <c r="W17" s="160" t="s">
        <v>8</v>
      </c>
      <c r="X17" s="162" t="s">
        <v>9</v>
      </c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</row>
    <row r="18" spans="1:53" ht="18" customHeight="1" thickBot="1" x14ac:dyDescent="0.2">
      <c r="A18" s="102" t="str">
        <f>'WA Apr 2019'!K4</f>
        <v>Synergy</v>
      </c>
      <c r="B18" s="200" t="str">
        <f>'WA Apr 2019'!L4</f>
        <v>Regulated</v>
      </c>
      <c r="C18" s="107">
        <f>IF('WA Apr 2019'!BP4=0,91*'WA Apr 2019'!M4/100,(91*'WA Apr 2019'!M4/100)+'WA Apr 2019'!BP4/4)</f>
        <v>251.40815699999999</v>
      </c>
      <c r="D18" s="107">
        <f>IF('WA Apr 2019'!O4="",$C$13*$C$14*'WA Apr 2019'!N4/100,IF($C$13*$C$14&gt;='WA Apr 2019'!P4,('WA Apr 2019'!P4*'WA Apr 2019'!N4/100),($C$13*$C$14*'WA Apr 2019'!N4/100)))</f>
        <v>1141.8973999999998</v>
      </c>
      <c r="E18" s="107">
        <f>IF(AND('WA Apr 2019'!P4&gt;0,'WA Apr 2019'!R4&gt;0),IF($C$13*$C$14&lt;'WA Apr 2019'!P4,0,IF($C$13*$C$14&lt;=('WA Apr 2019'!R4+'WA Apr 2019'!P4),(($C$13*$C$14-'WA Apr 2019'!P4)*'WA Apr 2019'!Q4/100),(('WA Apr 2019'!R4)*'WA Apr 2019'!Q4/100))),0)</f>
        <v>0</v>
      </c>
      <c r="F18" s="107">
        <f>IF(AND('WA Apr 2019'!Q4&gt;0,'WA Apr 2019'!S4&gt;0),IF($C$13*$C$14&lt;('WA Apr 2019'!R4+'WA Apr 2019'!P4),0,IF($C$13*$C$14&lt;=('WA Apr 2019'!T4+'WA Apr 2019'!R4+'WA Apr 2019'!P4),(($C$13*$C$14-('WA Apr 2019'!R4+'WA Apr 2019'!P4))*'WA Apr 2019'!S4/100),('WA Apr 2019'!T4*'WA Apr 2019'!S4/100))),0)</f>
        <v>0</v>
      </c>
      <c r="G18" s="201">
        <f>IF(AND('WA Apr 2019'!R4&gt;0,'WA Apr 2019'!T4&gt;0),IF(($C$13*$C$14&lt;'WA Apr 2019'!T4),(0),($C$13*$C$14-'WA Apr 2019'!T4)*'WA Apr 2019'!U4/100),IF(AND('WA Apr 2019'!R4&gt;0,'WA Apr 2019'!T4=""),IF(($C$13*$C$14&lt;'WA Apr 2019'!R4+'WA Apr 2019'!P4),(0),(($C$13*$C$14-('WA Apr 2019'!R4+'WA Apr 2019'!P4))*'WA Apr 2019'!S4/100)),IF(AND('WA Apr 2019'!P4&gt;0,'WA Apr 2019'!R4=""&gt;0),IF(($C$13*$C$14&lt;'WA Apr 2019'!P4),(0),($C$13*$C$14-'WA Apr 2019'!P4)*'WA Apr 2019'!Q4/100),0)))</f>
        <v>0</v>
      </c>
      <c r="H18" s="107">
        <f>(C13*C15)*'WA Apr 2019'!W4/100</f>
        <v>146.81549999999999</v>
      </c>
      <c r="I18" s="108">
        <f>SUM(C18:H18)</f>
        <v>1540.1210569999998</v>
      </c>
      <c r="J18" s="148">
        <f>(I18-C18)*4</f>
        <v>5154.8515999999991</v>
      </c>
      <c r="K18" s="148">
        <f>I18*4</f>
        <v>6160.4842279999993</v>
      </c>
      <c r="L18" s="149">
        <f>K18*1.1</f>
        <v>6776.5326507999998</v>
      </c>
      <c r="M18" s="110">
        <v>0</v>
      </c>
      <c r="N18" s="110">
        <f>'WA Apr 2019'!BC4</f>
        <v>0</v>
      </c>
      <c r="O18" s="110">
        <f>'WA Apr 2019'!BD4</f>
        <v>0</v>
      </c>
      <c r="P18" s="110">
        <f>'WA Apr 2019'!BE4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6160.4842279999993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6160.4842279999993</v>
      </c>
      <c r="U18" s="149">
        <f>S18*1.1</f>
        <v>6776.5326507999998</v>
      </c>
      <c r="V18" s="149">
        <f>T18*1.1</f>
        <v>6776.5326507999998</v>
      </c>
      <c r="W18" s="202">
        <f>'WA Apr 2019'!BL4</f>
        <v>0</v>
      </c>
      <c r="X18" s="203" t="str">
        <f>'WA Apr 2019'!BM4</f>
        <v>n</v>
      </c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</row>
    <row r="19" spans="1:53" x14ac:dyDescent="0.15">
      <c r="Z19" s="181"/>
      <c r="AA19" s="181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1"/>
      <c r="AM19" s="181"/>
      <c r="AN19" s="181"/>
      <c r="AO19" s="181"/>
      <c r="AP19" s="181"/>
      <c r="AQ19" s="181"/>
      <c r="AR19" s="181"/>
      <c r="AS19" s="181"/>
      <c r="AT19" s="181"/>
      <c r="AU19" s="181"/>
      <c r="AV19" s="181"/>
      <c r="AW19" s="181"/>
      <c r="AX19" s="181"/>
      <c r="AY19" s="181"/>
      <c r="AZ19" s="181"/>
      <c r="BA19" s="181"/>
    </row>
    <row r="20" spans="1:53" x14ac:dyDescent="0.15"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</row>
    <row r="21" spans="1:53" x14ac:dyDescent="0.15"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</row>
    <row r="22" spans="1:53" x14ac:dyDescent="0.15"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</row>
    <row r="23" spans="1:53" x14ac:dyDescent="0.15"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</row>
    <row r="24" spans="1:53" x14ac:dyDescent="0.15"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</row>
    <row r="25" spans="1:53" x14ac:dyDescent="0.15"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</row>
    <row r="26" spans="1:53" x14ac:dyDescent="0.15"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</row>
    <row r="27" spans="1:53" x14ac:dyDescent="0.15"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</row>
    <row r="28" spans="1:53" x14ac:dyDescent="0.15"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</row>
    <row r="29" spans="1:53" x14ac:dyDescent="0.15"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</row>
    <row r="30" spans="1:53" x14ac:dyDescent="0.15"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</row>
    <row r="31" spans="1:53" x14ac:dyDescent="0.15"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</row>
    <row r="32" spans="1:53" x14ac:dyDescent="0.15">
      <c r="Z32" s="181"/>
      <c r="AA32" s="181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1"/>
      <c r="AM32" s="181"/>
      <c r="AN32" s="181"/>
      <c r="AO32" s="181"/>
      <c r="AP32" s="181"/>
      <c r="AQ32" s="181"/>
      <c r="AR32" s="181"/>
      <c r="AS32" s="181"/>
      <c r="AT32" s="181"/>
      <c r="AU32" s="181"/>
      <c r="AV32" s="181"/>
      <c r="AW32" s="181"/>
      <c r="AX32" s="181"/>
      <c r="AY32" s="181"/>
      <c r="AZ32" s="181"/>
      <c r="BA32" s="181"/>
    </row>
    <row r="33" spans="26:53" x14ac:dyDescent="0.15"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</row>
    <row r="34" spans="26:53" x14ac:dyDescent="0.15"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</row>
    <row r="35" spans="26:53" x14ac:dyDescent="0.15"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</row>
    <row r="36" spans="26:53" x14ac:dyDescent="0.15"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</row>
    <row r="37" spans="26:53" x14ac:dyDescent="0.15"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</row>
    <row r="38" spans="26:53" x14ac:dyDescent="0.15"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</row>
    <row r="39" spans="26:53" x14ac:dyDescent="0.15"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</row>
    <row r="40" spans="26:53" x14ac:dyDescent="0.15"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</row>
    <row r="41" spans="26:53" x14ac:dyDescent="0.15"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</row>
    <row r="42" spans="26:53" x14ac:dyDescent="0.15"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</row>
    <row r="43" spans="26:53" x14ac:dyDescent="0.15"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</row>
    <row r="44" spans="26:53" x14ac:dyDescent="0.15"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</row>
    <row r="45" spans="26:53" x14ac:dyDescent="0.15"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</row>
    <row r="46" spans="26:53" x14ac:dyDescent="0.15"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</row>
    <row r="47" spans="26:53" x14ac:dyDescent="0.15"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</row>
    <row r="48" spans="26:53" x14ac:dyDescent="0.15"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</row>
    <row r="49" spans="26:53" x14ac:dyDescent="0.15"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</row>
    <row r="50" spans="26:53" x14ac:dyDescent="0.15"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</row>
    <row r="51" spans="26:53" x14ac:dyDescent="0.15"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</row>
    <row r="52" spans="26:53" x14ac:dyDescent="0.15"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</row>
    <row r="53" spans="26:53" x14ac:dyDescent="0.15"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</row>
    <row r="54" spans="26:53" x14ac:dyDescent="0.15"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</row>
    <row r="55" spans="26:53" x14ac:dyDescent="0.15"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</row>
    <row r="56" spans="26:53" x14ac:dyDescent="0.15"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</row>
    <row r="57" spans="26:53" x14ac:dyDescent="0.15"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</row>
    <row r="58" spans="26:53" x14ac:dyDescent="0.15"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/>
      <c r="AZ58" s="181"/>
      <c r="BA58" s="181"/>
    </row>
    <row r="59" spans="26:53" x14ac:dyDescent="0.15"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</row>
    <row r="60" spans="26:53" x14ac:dyDescent="0.15"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</row>
    <row r="61" spans="26:53" x14ac:dyDescent="0.15"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</row>
    <row r="62" spans="26:53" x14ac:dyDescent="0.15"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181"/>
      <c r="AS62" s="181"/>
      <c r="AT62" s="181"/>
      <c r="AU62" s="181"/>
      <c r="AV62" s="181"/>
      <c r="AW62" s="181"/>
      <c r="AX62" s="181"/>
      <c r="AY62" s="181"/>
      <c r="AZ62" s="181"/>
      <c r="BA62" s="181"/>
    </row>
    <row r="63" spans="26:53" x14ac:dyDescent="0.15"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181"/>
      <c r="AS63" s="181"/>
      <c r="AT63" s="181"/>
      <c r="AU63" s="181"/>
      <c r="AV63" s="181"/>
      <c r="AW63" s="181"/>
      <c r="AX63" s="181"/>
      <c r="AY63" s="181"/>
      <c r="AZ63" s="181"/>
      <c r="BA63" s="181"/>
    </row>
    <row r="64" spans="26:53" x14ac:dyDescent="0.15"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1"/>
      <c r="AM64" s="181"/>
      <c r="AN64" s="181"/>
      <c r="AO64" s="181"/>
      <c r="AP64" s="181"/>
      <c r="AQ64" s="181"/>
      <c r="AR64" s="181"/>
      <c r="AS64" s="181"/>
      <c r="AT64" s="181"/>
      <c r="AU64" s="181"/>
      <c r="AV64" s="181"/>
      <c r="AW64" s="181"/>
      <c r="AX64" s="181"/>
      <c r="AY64" s="181"/>
      <c r="AZ64" s="181"/>
      <c r="BA64" s="181"/>
    </row>
    <row r="65" spans="26:53" x14ac:dyDescent="0.15">
      <c r="Z65" s="181"/>
      <c r="AA65" s="181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1"/>
      <c r="AM65" s="181"/>
      <c r="AN65" s="181"/>
      <c r="AO65" s="181"/>
      <c r="AP65" s="181"/>
      <c r="AQ65" s="181"/>
      <c r="AR65" s="181"/>
      <c r="AS65" s="181"/>
      <c r="AT65" s="181"/>
      <c r="AU65" s="181"/>
      <c r="AV65" s="181"/>
      <c r="AW65" s="181"/>
      <c r="AX65" s="181"/>
      <c r="AY65" s="181"/>
      <c r="AZ65" s="181"/>
      <c r="BA65" s="181"/>
    </row>
    <row r="66" spans="26:53" x14ac:dyDescent="0.15"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1"/>
      <c r="AM66" s="181"/>
      <c r="AN66" s="181"/>
      <c r="AO66" s="181"/>
      <c r="AP66" s="181"/>
      <c r="AQ66" s="181"/>
      <c r="AR66" s="181"/>
      <c r="AS66" s="181"/>
      <c r="AT66" s="181"/>
      <c r="AU66" s="181"/>
      <c r="AV66" s="181"/>
      <c r="AW66" s="181"/>
      <c r="AX66" s="181"/>
      <c r="AY66" s="181"/>
      <c r="AZ66" s="181"/>
      <c r="BA66" s="181"/>
    </row>
    <row r="67" spans="26:53" x14ac:dyDescent="0.15">
      <c r="Z67" s="181"/>
      <c r="AA67" s="181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1"/>
      <c r="AM67" s="181"/>
      <c r="AN67" s="181"/>
      <c r="AO67" s="181"/>
      <c r="AP67" s="181"/>
      <c r="AQ67" s="181"/>
      <c r="AR67" s="181"/>
      <c r="AS67" s="181"/>
      <c r="AT67" s="181"/>
      <c r="AU67" s="181"/>
      <c r="AV67" s="181"/>
      <c r="AW67" s="181"/>
      <c r="AX67" s="181"/>
      <c r="AY67" s="181"/>
      <c r="AZ67" s="181"/>
      <c r="BA67" s="181"/>
    </row>
    <row r="68" spans="26:53" x14ac:dyDescent="0.15">
      <c r="Z68" s="181"/>
      <c r="AA68" s="181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1"/>
      <c r="AM68" s="181"/>
      <c r="AN68" s="181"/>
      <c r="AO68" s="181"/>
      <c r="AP68" s="181"/>
      <c r="AQ68" s="181"/>
      <c r="AR68" s="181"/>
      <c r="AS68" s="181"/>
      <c r="AT68" s="181"/>
      <c r="AU68" s="181"/>
      <c r="AV68" s="181"/>
      <c r="AW68" s="181"/>
      <c r="AX68" s="181"/>
      <c r="AY68" s="181"/>
      <c r="AZ68" s="181"/>
      <c r="BA68" s="181"/>
    </row>
    <row r="69" spans="26:53" x14ac:dyDescent="0.15">
      <c r="Z69" s="181"/>
      <c r="AA69" s="181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1"/>
      <c r="AM69" s="181"/>
      <c r="AN69" s="181"/>
      <c r="AO69" s="181"/>
      <c r="AP69" s="181"/>
      <c r="AQ69" s="181"/>
      <c r="AR69" s="181"/>
      <c r="AS69" s="181"/>
      <c r="AT69" s="181"/>
      <c r="AU69" s="181"/>
      <c r="AV69" s="181"/>
      <c r="AW69" s="181"/>
      <c r="AX69" s="181"/>
      <c r="AY69" s="181"/>
      <c r="AZ69" s="181"/>
      <c r="BA69" s="181"/>
    </row>
    <row r="70" spans="26:53" x14ac:dyDescent="0.15">
      <c r="Z70" s="181"/>
      <c r="AA70" s="181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1"/>
      <c r="AM70" s="181"/>
      <c r="AN70" s="181"/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</row>
    <row r="71" spans="26:53" x14ac:dyDescent="0.15">
      <c r="Z71" s="181"/>
      <c r="AA71" s="181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1"/>
      <c r="AM71" s="181"/>
      <c r="AN71" s="181"/>
      <c r="AO71" s="181"/>
      <c r="AP71" s="181"/>
      <c r="AQ71" s="181"/>
      <c r="AR71" s="181"/>
      <c r="AS71" s="181"/>
      <c r="AT71" s="181"/>
      <c r="AU71" s="181"/>
      <c r="AV71" s="181"/>
      <c r="AW71" s="181"/>
      <c r="AX71" s="181"/>
      <c r="AY71" s="181"/>
      <c r="AZ71" s="181"/>
      <c r="BA71" s="181"/>
    </row>
    <row r="72" spans="26:53" x14ac:dyDescent="0.15">
      <c r="Z72" s="181"/>
      <c r="AA72" s="181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1"/>
      <c r="AM72" s="181"/>
      <c r="AN72" s="181"/>
      <c r="AO72" s="181"/>
      <c r="AP72" s="181"/>
      <c r="AQ72" s="181"/>
      <c r="AR72" s="181"/>
      <c r="AS72" s="181"/>
      <c r="AT72" s="181"/>
      <c r="AU72" s="181"/>
      <c r="AV72" s="181"/>
      <c r="AW72" s="181"/>
      <c r="AX72" s="181"/>
      <c r="AY72" s="181"/>
      <c r="AZ72" s="181"/>
      <c r="BA72" s="181"/>
    </row>
    <row r="73" spans="26:53" x14ac:dyDescent="0.15"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</row>
    <row r="74" spans="26:53" x14ac:dyDescent="0.15">
      <c r="Z74" s="181"/>
      <c r="AA74" s="181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1"/>
      <c r="AM74" s="181"/>
      <c r="AN74" s="181"/>
      <c r="AO74" s="181"/>
      <c r="AP74" s="181"/>
      <c r="AQ74" s="181"/>
      <c r="AR74" s="181"/>
      <c r="AS74" s="181"/>
      <c r="AT74" s="181"/>
      <c r="AU74" s="181"/>
      <c r="AV74" s="181"/>
      <c r="AW74" s="181"/>
      <c r="AX74" s="181"/>
      <c r="AY74" s="181"/>
      <c r="AZ74" s="181"/>
      <c r="BA74" s="181"/>
    </row>
    <row r="75" spans="26:53" x14ac:dyDescent="0.15"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</row>
    <row r="76" spans="26:53" x14ac:dyDescent="0.15">
      <c r="Z76" s="181"/>
      <c r="AA76" s="181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1"/>
      <c r="AM76" s="181"/>
      <c r="AN76" s="181"/>
      <c r="AO76" s="181"/>
      <c r="AP76" s="181"/>
      <c r="AQ76" s="181"/>
      <c r="AR76" s="181"/>
      <c r="AS76" s="181"/>
      <c r="AT76" s="181"/>
      <c r="AU76" s="181"/>
      <c r="AV76" s="181"/>
      <c r="AW76" s="181"/>
      <c r="AX76" s="181"/>
      <c r="AY76" s="181"/>
      <c r="AZ76" s="181"/>
      <c r="BA76" s="181"/>
    </row>
    <row r="77" spans="26:53" x14ac:dyDescent="0.15">
      <c r="Z77" s="181"/>
      <c r="AA77" s="181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1"/>
      <c r="AM77" s="181"/>
      <c r="AN77" s="181"/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</row>
    <row r="78" spans="26:53" x14ac:dyDescent="0.15">
      <c r="Z78" s="181"/>
      <c r="AA78" s="181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1"/>
      <c r="AM78" s="181"/>
      <c r="AN78" s="181"/>
      <c r="AO78" s="181"/>
      <c r="AP78" s="181"/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1"/>
    </row>
    <row r="79" spans="26:53" x14ac:dyDescent="0.15">
      <c r="Z79" s="181"/>
      <c r="AA79" s="181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1"/>
      <c r="AM79" s="181"/>
      <c r="AN79" s="181"/>
      <c r="AO79" s="181"/>
      <c r="AP79" s="181"/>
      <c r="AQ79" s="181"/>
      <c r="AR79" s="181"/>
      <c r="AS79" s="181"/>
      <c r="AT79" s="181"/>
      <c r="AU79" s="181"/>
      <c r="AV79" s="181"/>
      <c r="AW79" s="181"/>
      <c r="AX79" s="181"/>
      <c r="AY79" s="181"/>
      <c r="AZ79" s="181"/>
      <c r="BA79" s="181"/>
    </row>
    <row r="80" spans="26:53" x14ac:dyDescent="0.15">
      <c r="Z80" s="181"/>
      <c r="AA80" s="181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1"/>
      <c r="AM80" s="181"/>
      <c r="AN80" s="181"/>
      <c r="AO80" s="181"/>
      <c r="AP80" s="181"/>
      <c r="AQ80" s="181"/>
      <c r="AR80" s="181"/>
      <c r="AS80" s="181"/>
      <c r="AT80" s="181"/>
      <c r="AU80" s="181"/>
      <c r="AV80" s="181"/>
      <c r="AW80" s="181"/>
      <c r="AX80" s="181"/>
      <c r="AY80" s="181"/>
      <c r="AZ80" s="181"/>
      <c r="BA80" s="181"/>
    </row>
    <row r="81" spans="26:53" x14ac:dyDescent="0.15"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1"/>
      <c r="AM81" s="181"/>
      <c r="AN81" s="181"/>
      <c r="AO81" s="181"/>
      <c r="AP81" s="181"/>
      <c r="AQ81" s="181"/>
      <c r="AR81" s="181"/>
      <c r="AS81" s="181"/>
      <c r="AT81" s="181"/>
      <c r="AU81" s="181"/>
      <c r="AV81" s="181"/>
      <c r="AW81" s="181"/>
      <c r="AX81" s="181"/>
      <c r="AY81" s="181"/>
      <c r="AZ81" s="181"/>
      <c r="BA81" s="181"/>
    </row>
    <row r="82" spans="26:53" x14ac:dyDescent="0.15"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1"/>
      <c r="AM82" s="181"/>
      <c r="AN82" s="181"/>
      <c r="AO82" s="181"/>
      <c r="AP82" s="181"/>
      <c r="AQ82" s="181"/>
      <c r="AR82" s="181"/>
      <c r="AS82" s="181"/>
      <c r="AT82" s="181"/>
      <c r="AU82" s="181"/>
      <c r="AV82" s="181"/>
      <c r="AW82" s="181"/>
      <c r="AX82" s="181"/>
      <c r="AY82" s="181"/>
      <c r="AZ82" s="181"/>
      <c r="BA82" s="181"/>
    </row>
    <row r="83" spans="26:53" x14ac:dyDescent="0.15"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</row>
    <row r="84" spans="26:53" x14ac:dyDescent="0.15"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</row>
    <row r="85" spans="26:53" x14ac:dyDescent="0.15">
      <c r="Z85" s="181"/>
      <c r="AA85" s="181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1"/>
      <c r="AM85" s="181"/>
      <c r="AN85" s="181"/>
      <c r="AO85" s="181"/>
      <c r="AP85" s="181"/>
      <c r="AQ85" s="181"/>
      <c r="AR85" s="181"/>
      <c r="AS85" s="181"/>
      <c r="AT85" s="181"/>
      <c r="AU85" s="181"/>
      <c r="AV85" s="181"/>
      <c r="AW85" s="181"/>
      <c r="AX85" s="181"/>
      <c r="AY85" s="181"/>
      <c r="AZ85" s="181"/>
      <c r="BA85" s="181"/>
    </row>
    <row r="86" spans="26:53" x14ac:dyDescent="0.15"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</row>
    <row r="87" spans="26:53" x14ac:dyDescent="0.15"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</row>
    <row r="88" spans="26:53" x14ac:dyDescent="0.15"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</row>
    <row r="89" spans="26:53" x14ac:dyDescent="0.15"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</row>
    <row r="90" spans="26:53" x14ac:dyDescent="0.15"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</row>
    <row r="91" spans="26:53" x14ac:dyDescent="0.15"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</row>
    <row r="92" spans="26:53" x14ac:dyDescent="0.15"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</row>
    <row r="93" spans="26:53" x14ac:dyDescent="0.15"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</row>
    <row r="94" spans="26:53" x14ac:dyDescent="0.15"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</row>
    <row r="95" spans="26:53" x14ac:dyDescent="0.15"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</row>
    <row r="96" spans="26:53" x14ac:dyDescent="0.15"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</row>
    <row r="97" spans="26:53" x14ac:dyDescent="0.15"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</row>
    <row r="98" spans="26:53" x14ac:dyDescent="0.15"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</row>
    <row r="99" spans="26:53" x14ac:dyDescent="0.15"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</row>
    <row r="100" spans="26:53" x14ac:dyDescent="0.15"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</row>
    <row r="101" spans="26:53" x14ac:dyDescent="0.15">
      <c r="Z101" s="181"/>
      <c r="AA101" s="181"/>
      <c r="AB101" s="181"/>
      <c r="AC101" s="181"/>
      <c r="AD101" s="181"/>
      <c r="AE101" s="181"/>
      <c r="AF101" s="181"/>
      <c r="AG101" s="181"/>
      <c r="AH101" s="181"/>
      <c r="AI101" s="181"/>
      <c r="AJ101" s="181"/>
      <c r="AK101" s="181"/>
      <c r="AL101" s="181"/>
      <c r="AM101" s="181"/>
      <c r="AN101" s="181"/>
      <c r="AO101" s="181"/>
      <c r="AP101" s="181"/>
      <c r="AQ101" s="181"/>
      <c r="AR101" s="181"/>
      <c r="AS101" s="181"/>
      <c r="AT101" s="181"/>
      <c r="AU101" s="181"/>
      <c r="AV101" s="181"/>
      <c r="AW101" s="181"/>
      <c r="AX101" s="181"/>
      <c r="AY101" s="181"/>
      <c r="AZ101" s="181"/>
      <c r="BA101" s="181"/>
    </row>
    <row r="102" spans="26:53" x14ac:dyDescent="0.15">
      <c r="Z102" s="181"/>
      <c r="AA102" s="181"/>
      <c r="AB102" s="181"/>
      <c r="AC102" s="181"/>
      <c r="AD102" s="181"/>
      <c r="AE102" s="181"/>
      <c r="AF102" s="181"/>
      <c r="AG102" s="181"/>
      <c r="AH102" s="181"/>
      <c r="AI102" s="181"/>
      <c r="AJ102" s="181"/>
      <c r="AK102" s="181"/>
      <c r="AL102" s="181"/>
      <c r="AM102" s="181"/>
      <c r="AN102" s="181"/>
      <c r="AO102" s="181"/>
      <c r="AP102" s="181"/>
      <c r="AQ102" s="181"/>
      <c r="AR102" s="181"/>
      <c r="AS102" s="181"/>
      <c r="AT102" s="181"/>
      <c r="AU102" s="181"/>
      <c r="AV102" s="181"/>
      <c r="AW102" s="181"/>
      <c r="AX102" s="181"/>
      <c r="AY102" s="181"/>
      <c r="AZ102" s="181"/>
      <c r="BA102" s="181"/>
    </row>
    <row r="103" spans="26:53" x14ac:dyDescent="0.15">
      <c r="Z103" s="181"/>
      <c r="AA103" s="181"/>
      <c r="AB103" s="181"/>
      <c r="AC103" s="181"/>
      <c r="AD103" s="181"/>
      <c r="AE103" s="181"/>
      <c r="AF103" s="181"/>
      <c r="AG103" s="181"/>
      <c r="AH103" s="181"/>
      <c r="AI103" s="181"/>
      <c r="AJ103" s="181"/>
      <c r="AK103" s="181"/>
      <c r="AL103" s="181"/>
      <c r="AM103" s="181"/>
      <c r="AN103" s="181"/>
      <c r="AO103" s="181"/>
      <c r="AP103" s="181"/>
      <c r="AQ103" s="181"/>
      <c r="AR103" s="181"/>
      <c r="AS103" s="181"/>
      <c r="AT103" s="181"/>
      <c r="AU103" s="181"/>
      <c r="AV103" s="181"/>
      <c r="AW103" s="181"/>
      <c r="AX103" s="181"/>
      <c r="AY103" s="181"/>
      <c r="AZ103" s="181"/>
      <c r="BA103" s="181"/>
    </row>
    <row r="104" spans="26:53" x14ac:dyDescent="0.15">
      <c r="Z104" s="181"/>
      <c r="AA104" s="181"/>
      <c r="AB104" s="181"/>
      <c r="AC104" s="181"/>
      <c r="AD104" s="181"/>
      <c r="AE104" s="181"/>
      <c r="AF104" s="181"/>
      <c r="AG104" s="181"/>
      <c r="AH104" s="181"/>
      <c r="AI104" s="181"/>
      <c r="AJ104" s="181"/>
      <c r="AK104" s="181"/>
      <c r="AL104" s="181"/>
      <c r="AM104" s="181"/>
      <c r="AN104" s="181"/>
      <c r="AO104" s="181"/>
      <c r="AP104" s="181"/>
      <c r="AQ104" s="181"/>
      <c r="AR104" s="181"/>
      <c r="AS104" s="181"/>
      <c r="AT104" s="181"/>
      <c r="AU104" s="181"/>
      <c r="AV104" s="181"/>
      <c r="AW104" s="181"/>
      <c r="AX104" s="181"/>
      <c r="AY104" s="181"/>
      <c r="AZ104" s="181"/>
      <c r="BA104" s="181"/>
    </row>
    <row r="105" spans="26:53" x14ac:dyDescent="0.15">
      <c r="Z105" s="181"/>
      <c r="AA105" s="181"/>
      <c r="AB105" s="181"/>
      <c r="AC105" s="181"/>
      <c r="AD105" s="181"/>
      <c r="AE105" s="181"/>
      <c r="AF105" s="181"/>
      <c r="AG105" s="181"/>
      <c r="AH105" s="181"/>
      <c r="AI105" s="181"/>
      <c r="AJ105" s="181"/>
      <c r="AK105" s="181"/>
      <c r="AL105" s="181"/>
      <c r="AM105" s="181"/>
      <c r="AN105" s="181"/>
      <c r="AO105" s="181"/>
      <c r="AP105" s="181"/>
      <c r="AQ105" s="181"/>
      <c r="AR105" s="181"/>
      <c r="AS105" s="181"/>
      <c r="AT105" s="181"/>
      <c r="AU105" s="181"/>
      <c r="AV105" s="181"/>
      <c r="AW105" s="181"/>
      <c r="AX105" s="181"/>
      <c r="AY105" s="181"/>
      <c r="AZ105" s="181"/>
      <c r="BA105" s="181"/>
    </row>
    <row r="106" spans="26:53" x14ac:dyDescent="0.15">
      <c r="Z106" s="181"/>
      <c r="AA106" s="181"/>
      <c r="AB106" s="181"/>
      <c r="AC106" s="181"/>
      <c r="AD106" s="181"/>
      <c r="AE106" s="181"/>
      <c r="AF106" s="181"/>
      <c r="AG106" s="181"/>
      <c r="AH106" s="181"/>
      <c r="AI106" s="181"/>
      <c r="AJ106" s="181"/>
      <c r="AK106" s="181"/>
      <c r="AL106" s="181"/>
      <c r="AM106" s="181"/>
      <c r="AN106" s="181"/>
      <c r="AO106" s="181"/>
      <c r="AP106" s="181"/>
      <c r="AQ106" s="181"/>
      <c r="AR106" s="181"/>
      <c r="AS106" s="181"/>
      <c r="AT106" s="181"/>
      <c r="AU106" s="181"/>
      <c r="AV106" s="181"/>
      <c r="AW106" s="181"/>
      <c r="AX106" s="181"/>
      <c r="AY106" s="181"/>
      <c r="AZ106" s="181"/>
      <c r="BA106" s="181"/>
    </row>
    <row r="107" spans="26:53" x14ac:dyDescent="0.15">
      <c r="Z107" s="181"/>
      <c r="AA107" s="181"/>
      <c r="AB107" s="181"/>
      <c r="AC107" s="181"/>
      <c r="AD107" s="181"/>
      <c r="AE107" s="181"/>
      <c r="AF107" s="181"/>
      <c r="AG107" s="181"/>
      <c r="AH107" s="181"/>
      <c r="AI107" s="181"/>
      <c r="AJ107" s="181"/>
      <c r="AK107" s="181"/>
      <c r="AL107" s="181"/>
      <c r="AM107" s="181"/>
      <c r="AN107" s="181"/>
      <c r="AO107" s="181"/>
      <c r="AP107" s="181"/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1"/>
    </row>
    <row r="108" spans="26:53" x14ac:dyDescent="0.15">
      <c r="Z108" s="181"/>
      <c r="AA108" s="181"/>
      <c r="AB108" s="181"/>
      <c r="AC108" s="181"/>
      <c r="AD108" s="181"/>
      <c r="AE108" s="181"/>
      <c r="AF108" s="181"/>
      <c r="AG108" s="181"/>
      <c r="AH108" s="181"/>
      <c r="AI108" s="181"/>
      <c r="AJ108" s="181"/>
      <c r="AK108" s="181"/>
      <c r="AL108" s="181"/>
      <c r="AM108" s="181"/>
      <c r="AN108" s="181"/>
      <c r="AO108" s="181"/>
      <c r="AP108" s="181"/>
      <c r="AQ108" s="181"/>
      <c r="AR108" s="181"/>
      <c r="AS108" s="181"/>
      <c r="AT108" s="181"/>
      <c r="AU108" s="181"/>
      <c r="AV108" s="181"/>
      <c r="AW108" s="181"/>
      <c r="AX108" s="181"/>
      <c r="AY108" s="181"/>
      <c r="AZ108" s="181"/>
      <c r="BA108" s="181"/>
    </row>
    <row r="109" spans="26:53" x14ac:dyDescent="0.15">
      <c r="Z109" s="181"/>
      <c r="AA109" s="181"/>
      <c r="AB109" s="181"/>
      <c r="AC109" s="181"/>
      <c r="AD109" s="181"/>
      <c r="AE109" s="181"/>
      <c r="AF109" s="181"/>
      <c r="AG109" s="181"/>
      <c r="AH109" s="181"/>
      <c r="AI109" s="181"/>
      <c r="AJ109" s="181"/>
      <c r="AK109" s="181"/>
      <c r="AL109" s="181"/>
      <c r="AM109" s="181"/>
      <c r="AN109" s="181"/>
      <c r="AO109" s="181"/>
      <c r="AP109" s="181"/>
      <c r="AQ109" s="181"/>
      <c r="AR109" s="181"/>
      <c r="AS109" s="181"/>
      <c r="AT109" s="181"/>
      <c r="AU109" s="181"/>
      <c r="AV109" s="181"/>
      <c r="AW109" s="181"/>
      <c r="AX109" s="181"/>
      <c r="AY109" s="181"/>
      <c r="AZ109" s="181"/>
      <c r="BA109" s="181"/>
    </row>
    <row r="110" spans="26:53" x14ac:dyDescent="0.15">
      <c r="Z110" s="181"/>
      <c r="AA110" s="181"/>
      <c r="AB110" s="181"/>
      <c r="AC110" s="181"/>
      <c r="AD110" s="181"/>
      <c r="AE110" s="181"/>
      <c r="AF110" s="181"/>
      <c r="AG110" s="181"/>
      <c r="AH110" s="181"/>
      <c r="AI110" s="181"/>
      <c r="AJ110" s="181"/>
      <c r="AK110" s="181"/>
      <c r="AL110" s="181"/>
      <c r="AM110" s="181"/>
      <c r="AN110" s="181"/>
      <c r="AO110" s="181"/>
      <c r="AP110" s="181"/>
      <c r="AQ110" s="181"/>
      <c r="AR110" s="181"/>
      <c r="AS110" s="181"/>
      <c r="AT110" s="181"/>
      <c r="AU110" s="181"/>
      <c r="AV110" s="181"/>
      <c r="AW110" s="181"/>
      <c r="AX110" s="181"/>
      <c r="AY110" s="181"/>
      <c r="AZ110" s="181"/>
      <c r="BA110" s="181"/>
    </row>
    <row r="111" spans="26:53" x14ac:dyDescent="0.15">
      <c r="Z111" s="181"/>
      <c r="AA111" s="181"/>
      <c r="AB111" s="181"/>
      <c r="AC111" s="181"/>
      <c r="AD111" s="181"/>
      <c r="AE111" s="181"/>
      <c r="AF111" s="181"/>
      <c r="AG111" s="181"/>
      <c r="AH111" s="181"/>
      <c r="AI111" s="181"/>
      <c r="AJ111" s="181"/>
      <c r="AK111" s="181"/>
      <c r="AL111" s="181"/>
      <c r="AM111" s="181"/>
      <c r="AN111" s="181"/>
      <c r="AO111" s="181"/>
      <c r="AP111" s="181"/>
      <c r="AQ111" s="181"/>
      <c r="AR111" s="181"/>
      <c r="AS111" s="181"/>
      <c r="AT111" s="181"/>
      <c r="AU111" s="181"/>
      <c r="AV111" s="181"/>
      <c r="AW111" s="181"/>
      <c r="AX111" s="181"/>
      <c r="AY111" s="181"/>
      <c r="AZ111" s="181"/>
      <c r="BA111" s="181"/>
    </row>
    <row r="112" spans="26:53" x14ac:dyDescent="0.15">
      <c r="Z112" s="181"/>
      <c r="AA112" s="181"/>
      <c r="AB112" s="181"/>
      <c r="AC112" s="181"/>
      <c r="AD112" s="181"/>
      <c r="AE112" s="181"/>
      <c r="AF112" s="181"/>
      <c r="AG112" s="181"/>
      <c r="AH112" s="181"/>
      <c r="AI112" s="181"/>
      <c r="AJ112" s="181"/>
      <c r="AK112" s="181"/>
      <c r="AL112" s="181"/>
      <c r="AM112" s="181"/>
      <c r="AN112" s="181"/>
      <c r="AO112" s="181"/>
      <c r="AP112" s="181"/>
      <c r="AQ112" s="181"/>
      <c r="AR112" s="181"/>
      <c r="AS112" s="181"/>
      <c r="AT112" s="181"/>
      <c r="AU112" s="181"/>
      <c r="AV112" s="181"/>
      <c r="AW112" s="181"/>
      <c r="AX112" s="181"/>
      <c r="AY112" s="181"/>
      <c r="AZ112" s="181"/>
      <c r="BA112" s="181"/>
    </row>
    <row r="113" spans="26:53" x14ac:dyDescent="0.15">
      <c r="Z113" s="181"/>
      <c r="AA113" s="181"/>
      <c r="AB113" s="181"/>
      <c r="AC113" s="181"/>
      <c r="AD113" s="181"/>
      <c r="AE113" s="181"/>
      <c r="AF113" s="181"/>
      <c r="AG113" s="181"/>
      <c r="AH113" s="181"/>
      <c r="AI113" s="181"/>
      <c r="AJ113" s="181"/>
      <c r="AK113" s="181"/>
      <c r="AL113" s="181"/>
      <c r="AM113" s="181"/>
      <c r="AN113" s="181"/>
      <c r="AO113" s="181"/>
      <c r="AP113" s="181"/>
      <c r="AQ113" s="181"/>
      <c r="AR113" s="181"/>
      <c r="AS113" s="181"/>
      <c r="AT113" s="181"/>
      <c r="AU113" s="181"/>
      <c r="AV113" s="181"/>
      <c r="AW113" s="181"/>
      <c r="AX113" s="181"/>
      <c r="AY113" s="181"/>
      <c r="AZ113" s="181"/>
      <c r="BA113" s="181"/>
    </row>
    <row r="114" spans="26:53" x14ac:dyDescent="0.15"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81"/>
      <c r="AJ114" s="181"/>
      <c r="AK114" s="181"/>
      <c r="AL114" s="181"/>
      <c r="AM114" s="181"/>
      <c r="AN114" s="181"/>
      <c r="AO114" s="181"/>
      <c r="AP114" s="181"/>
      <c r="AQ114" s="181"/>
      <c r="AR114" s="181"/>
      <c r="AS114" s="181"/>
      <c r="AT114" s="181"/>
      <c r="AU114" s="181"/>
      <c r="AV114" s="181"/>
      <c r="AW114" s="181"/>
      <c r="AX114" s="181"/>
      <c r="AY114" s="181"/>
      <c r="AZ114" s="181"/>
      <c r="BA114" s="181"/>
    </row>
    <row r="115" spans="26:53" x14ac:dyDescent="0.15"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</row>
    <row r="116" spans="26:53" x14ac:dyDescent="0.15">
      <c r="Z116" s="181"/>
      <c r="AA116" s="181"/>
      <c r="AB116" s="181"/>
      <c r="AC116" s="181"/>
      <c r="AD116" s="181"/>
      <c r="AE116" s="181"/>
      <c r="AF116" s="181"/>
      <c r="AG116" s="181"/>
      <c r="AH116" s="181"/>
      <c r="AI116" s="181"/>
      <c r="AJ116" s="181"/>
      <c r="AK116" s="181"/>
      <c r="AL116" s="181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</row>
    <row r="117" spans="26:53" x14ac:dyDescent="0.15"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</row>
    <row r="118" spans="26:53" x14ac:dyDescent="0.15"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</row>
    <row r="119" spans="26:53" x14ac:dyDescent="0.15"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</row>
    <row r="120" spans="26:53" x14ac:dyDescent="0.15"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</row>
    <row r="121" spans="26:53" x14ac:dyDescent="0.15"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</row>
    <row r="122" spans="26:53" x14ac:dyDescent="0.15"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</row>
    <row r="123" spans="26:53" x14ac:dyDescent="0.15"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</row>
    <row r="124" spans="26:53" x14ac:dyDescent="0.15"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</row>
    <row r="125" spans="26:53" x14ac:dyDescent="0.15"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</row>
    <row r="126" spans="26:53" x14ac:dyDescent="0.15"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</row>
    <row r="127" spans="26:53" x14ac:dyDescent="0.15"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</row>
    <row r="128" spans="26:53" x14ac:dyDescent="0.15"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</row>
    <row r="129" spans="26:53" x14ac:dyDescent="0.15"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</row>
    <row r="130" spans="26:53" x14ac:dyDescent="0.15"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</row>
    <row r="131" spans="26:53" x14ac:dyDescent="0.15">
      <c r="Z131" s="181"/>
      <c r="AA131" s="181"/>
      <c r="AB131" s="181"/>
      <c r="AC131" s="181"/>
      <c r="AD131" s="181"/>
      <c r="AE131" s="181"/>
      <c r="AF131" s="181"/>
      <c r="AG131" s="181"/>
      <c r="AH131" s="181"/>
      <c r="AI131" s="181"/>
      <c r="AJ131" s="181"/>
      <c r="AK131" s="181"/>
      <c r="AL131" s="181"/>
      <c r="AM131" s="181"/>
      <c r="AN131" s="181"/>
      <c r="AO131" s="181"/>
      <c r="AP131" s="181"/>
      <c r="AQ131" s="181"/>
      <c r="AR131" s="181"/>
      <c r="AS131" s="181"/>
      <c r="AT131" s="181"/>
      <c r="AU131" s="181"/>
      <c r="AV131" s="181"/>
      <c r="AW131" s="181"/>
      <c r="AX131" s="181"/>
      <c r="AY131" s="181"/>
      <c r="AZ131" s="181"/>
      <c r="BA131" s="181"/>
    </row>
    <row r="132" spans="26:53" x14ac:dyDescent="0.15"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</row>
    <row r="133" spans="26:53" x14ac:dyDescent="0.15"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</row>
    <row r="134" spans="26:53" x14ac:dyDescent="0.15"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</row>
    <row r="135" spans="26:53" x14ac:dyDescent="0.15"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</row>
    <row r="136" spans="26:53" x14ac:dyDescent="0.15"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</row>
    <row r="137" spans="26:53" x14ac:dyDescent="0.15"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</row>
    <row r="138" spans="26:53" x14ac:dyDescent="0.15"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</row>
    <row r="139" spans="26:53" x14ac:dyDescent="0.15"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</row>
    <row r="140" spans="26:53" x14ac:dyDescent="0.15"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</row>
    <row r="141" spans="26:53" x14ac:dyDescent="0.15"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</row>
    <row r="142" spans="26:53" x14ac:dyDescent="0.15"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</row>
    <row r="143" spans="26:53" x14ac:dyDescent="0.15"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</row>
    <row r="144" spans="26:53" x14ac:dyDescent="0.15"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</row>
    <row r="145" spans="26:53" x14ac:dyDescent="0.15"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</row>
    <row r="146" spans="26:53" x14ac:dyDescent="0.15">
      <c r="Z146" s="181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</row>
    <row r="147" spans="26:53" x14ac:dyDescent="0.15"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</row>
    <row r="148" spans="26:53" x14ac:dyDescent="0.15">
      <c r="Z148" s="181"/>
      <c r="AA148" s="181"/>
      <c r="AB148" s="181"/>
      <c r="AC148" s="181"/>
      <c r="AD148" s="181"/>
      <c r="AE148" s="181"/>
      <c r="AF148" s="181"/>
      <c r="AG148" s="181"/>
      <c r="AH148" s="181"/>
      <c r="AI148" s="181"/>
      <c r="AJ148" s="181"/>
      <c r="AK148" s="181"/>
      <c r="AL148" s="181"/>
      <c r="AM148" s="181"/>
      <c r="AN148" s="181"/>
      <c r="AO148" s="181"/>
      <c r="AP148" s="181"/>
      <c r="AQ148" s="181"/>
      <c r="AR148" s="181"/>
      <c r="AS148" s="181"/>
      <c r="AT148" s="181"/>
      <c r="AU148" s="181"/>
      <c r="AV148" s="181"/>
      <c r="AW148" s="181"/>
      <c r="AX148" s="181"/>
      <c r="AY148" s="181"/>
      <c r="AZ148" s="181"/>
      <c r="BA148" s="181"/>
    </row>
    <row r="149" spans="26:53" x14ac:dyDescent="0.15"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</row>
    <row r="150" spans="26:53" x14ac:dyDescent="0.15"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</row>
    <row r="151" spans="26:53" x14ac:dyDescent="0.15"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</row>
    <row r="152" spans="26:53" x14ac:dyDescent="0.15"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</row>
    <row r="153" spans="26:53" x14ac:dyDescent="0.15"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</row>
    <row r="154" spans="26:53" x14ac:dyDescent="0.15"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</row>
    <row r="155" spans="26:53" x14ac:dyDescent="0.15"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</row>
    <row r="156" spans="26:53" x14ac:dyDescent="0.15"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</row>
    <row r="157" spans="26:53" x14ac:dyDescent="0.15"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</row>
    <row r="158" spans="26:53" x14ac:dyDescent="0.15"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</row>
    <row r="159" spans="26:53" x14ac:dyDescent="0.15"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</row>
    <row r="160" spans="26:53" x14ac:dyDescent="0.15"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</row>
    <row r="161" spans="26:53" x14ac:dyDescent="0.15"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</row>
    <row r="162" spans="26:53" x14ac:dyDescent="0.15">
      <c r="Z162" s="181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</row>
    <row r="163" spans="26:53" x14ac:dyDescent="0.15"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</row>
    <row r="164" spans="26:53" x14ac:dyDescent="0.15"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</row>
    <row r="165" spans="26:53" x14ac:dyDescent="0.15"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</row>
    <row r="166" spans="26:53" x14ac:dyDescent="0.15"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</row>
    <row r="167" spans="26:53" x14ac:dyDescent="0.15"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</row>
    <row r="168" spans="26:53" x14ac:dyDescent="0.15"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</row>
    <row r="169" spans="26:53" x14ac:dyDescent="0.15"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</row>
    <row r="170" spans="26:53" x14ac:dyDescent="0.15"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</row>
    <row r="171" spans="26:53" x14ac:dyDescent="0.15"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</row>
    <row r="172" spans="26:53" x14ac:dyDescent="0.15"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</row>
    <row r="173" spans="26:53" x14ac:dyDescent="0.15"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</row>
    <row r="174" spans="26:53" x14ac:dyDescent="0.15"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</row>
    <row r="175" spans="26:53" x14ac:dyDescent="0.15"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</row>
    <row r="176" spans="26:53" x14ac:dyDescent="0.15"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</row>
    <row r="177" spans="26:53" x14ac:dyDescent="0.15"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</row>
    <row r="178" spans="26:53" x14ac:dyDescent="0.15">
      <c r="Z178" s="181"/>
      <c r="AA178" s="181"/>
      <c r="AB178" s="181"/>
      <c r="AC178" s="181"/>
      <c r="AD178" s="181"/>
      <c r="AE178" s="181"/>
      <c r="AF178" s="181"/>
      <c r="AG178" s="181"/>
      <c r="AH178" s="181"/>
      <c r="AI178" s="181"/>
      <c r="AJ178" s="181"/>
      <c r="AK178" s="181"/>
      <c r="AL178" s="181"/>
      <c r="AM178" s="181"/>
      <c r="AN178" s="181"/>
      <c r="AO178" s="181"/>
      <c r="AP178" s="181"/>
      <c r="AQ178" s="181"/>
      <c r="AR178" s="181"/>
      <c r="AS178" s="181"/>
      <c r="AT178" s="181"/>
      <c r="AU178" s="181"/>
      <c r="AV178" s="181"/>
      <c r="AW178" s="181"/>
      <c r="AX178" s="181"/>
      <c r="AY178" s="181"/>
      <c r="AZ178" s="181"/>
      <c r="BA178" s="181"/>
    </row>
    <row r="179" spans="26:53" x14ac:dyDescent="0.15"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</row>
    <row r="180" spans="26:53" x14ac:dyDescent="0.15"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</row>
    <row r="181" spans="26:53" x14ac:dyDescent="0.15"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</row>
    <row r="182" spans="26:53" x14ac:dyDescent="0.15"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</row>
    <row r="183" spans="26:53" x14ac:dyDescent="0.15"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</row>
    <row r="184" spans="26:53" x14ac:dyDescent="0.15"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</row>
    <row r="185" spans="26:53" x14ac:dyDescent="0.15"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</row>
    <row r="186" spans="26:53" x14ac:dyDescent="0.15"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</row>
    <row r="187" spans="26:53" x14ac:dyDescent="0.15"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</row>
    <row r="188" spans="26:53" x14ac:dyDescent="0.15"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</row>
    <row r="189" spans="26:53" x14ac:dyDescent="0.15"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</row>
    <row r="190" spans="26:53" x14ac:dyDescent="0.15"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</row>
    <row r="191" spans="26:53" x14ac:dyDescent="0.15"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</row>
    <row r="192" spans="26:53" x14ac:dyDescent="0.15"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</row>
    <row r="193" spans="26:53" x14ac:dyDescent="0.15">
      <c r="Z193" s="181"/>
      <c r="AA193" s="181"/>
      <c r="AB193" s="181"/>
      <c r="AC193" s="181"/>
      <c r="AD193" s="181"/>
      <c r="AE193" s="181"/>
      <c r="AF193" s="181"/>
      <c r="AG193" s="181"/>
      <c r="AH193" s="181"/>
      <c r="AI193" s="181"/>
      <c r="AJ193" s="181"/>
      <c r="AK193" s="181"/>
      <c r="AL193" s="181"/>
      <c r="AM193" s="181"/>
      <c r="AN193" s="181"/>
      <c r="AO193" s="181"/>
      <c r="AP193" s="181"/>
      <c r="AQ193" s="181"/>
      <c r="AR193" s="181"/>
      <c r="AS193" s="181"/>
      <c r="AT193" s="181"/>
      <c r="AU193" s="181"/>
      <c r="AV193" s="181"/>
      <c r="AW193" s="181"/>
      <c r="AX193" s="181"/>
      <c r="AY193" s="181"/>
      <c r="AZ193" s="181"/>
      <c r="BA193" s="181"/>
    </row>
    <row r="194" spans="26:53" x14ac:dyDescent="0.15"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</row>
    <row r="195" spans="26:53" x14ac:dyDescent="0.15"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</row>
    <row r="196" spans="26:53" x14ac:dyDescent="0.15"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</row>
    <row r="197" spans="26:53" x14ac:dyDescent="0.15"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</row>
    <row r="198" spans="26:53" x14ac:dyDescent="0.15"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</row>
    <row r="199" spans="26:53" x14ac:dyDescent="0.15"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</row>
    <row r="200" spans="26:53" x14ac:dyDescent="0.15"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</row>
    <row r="201" spans="26:53" x14ac:dyDescent="0.15"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</row>
    <row r="202" spans="26:53" x14ac:dyDescent="0.15"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</row>
    <row r="203" spans="26:53" x14ac:dyDescent="0.15"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</row>
    <row r="204" spans="26:53" x14ac:dyDescent="0.15"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</row>
    <row r="205" spans="26:53" x14ac:dyDescent="0.15"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</row>
    <row r="206" spans="26:53" x14ac:dyDescent="0.15">
      <c r="Z206" s="181"/>
      <c r="AA206" s="181"/>
      <c r="AB206" s="181"/>
      <c r="AC206" s="181"/>
      <c r="AD206" s="181"/>
      <c r="AE206" s="181"/>
      <c r="AF206" s="181"/>
      <c r="AG206" s="181"/>
      <c r="AH206" s="181"/>
      <c r="AI206" s="181"/>
      <c r="AJ206" s="181"/>
      <c r="AK206" s="181"/>
      <c r="AL206" s="181"/>
      <c r="AM206" s="181"/>
      <c r="AN206" s="181"/>
      <c r="AO206" s="181"/>
      <c r="AP206" s="181"/>
      <c r="AQ206" s="181"/>
      <c r="AR206" s="181"/>
      <c r="AS206" s="181"/>
      <c r="AT206" s="181"/>
      <c r="AU206" s="181"/>
      <c r="AV206" s="181"/>
      <c r="AW206" s="181"/>
      <c r="AX206" s="181"/>
      <c r="AY206" s="181"/>
      <c r="AZ206" s="181"/>
      <c r="BA206" s="181"/>
    </row>
    <row r="207" spans="26:53" x14ac:dyDescent="0.15"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</row>
    <row r="208" spans="26:53" x14ac:dyDescent="0.15"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</row>
    <row r="209" spans="26:53" x14ac:dyDescent="0.15">
      <c r="Z209" s="181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1"/>
      <c r="AN209" s="181"/>
      <c r="AO209" s="181"/>
      <c r="AP209" s="181"/>
      <c r="AQ209" s="181"/>
      <c r="AR209" s="181"/>
      <c r="AS209" s="181"/>
      <c r="AT209" s="181"/>
      <c r="AU209" s="181"/>
      <c r="AV209" s="181"/>
      <c r="AW209" s="181"/>
      <c r="AX209" s="181"/>
      <c r="AY209" s="181"/>
      <c r="AZ209" s="181"/>
      <c r="BA209" s="181"/>
    </row>
    <row r="210" spans="26:53" x14ac:dyDescent="0.15"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</row>
    <row r="211" spans="26:53" x14ac:dyDescent="0.15"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</row>
    <row r="212" spans="26:53" x14ac:dyDescent="0.15"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</row>
    <row r="213" spans="26:53" x14ac:dyDescent="0.15"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</row>
    <row r="214" spans="26:53" x14ac:dyDescent="0.15"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</row>
    <row r="215" spans="26:53" x14ac:dyDescent="0.15"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</row>
    <row r="216" spans="26:53" x14ac:dyDescent="0.15"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</row>
  </sheetData>
  <sheetProtection algorithmName="SHA-512" hashValue="EC905mZqsiD/TIX2Ox3PWN0lXcFJMKJUye6MsDeZoBCBFeCDfR5XQMvAiOznOQIkf2pwDNxSAJ8pZ0S1rW5qbg==" saltValue="vXn+42BZABARUi8Ck040d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195DE-5836-3F4A-98B8-0DAFED4B0D23}">
  <sheetPr codeName="Sheet5">
    <tabColor theme="0" tint="-0.34998626667073579"/>
  </sheetPr>
  <dimension ref="A1:AW216"/>
  <sheetViews>
    <sheetView zoomScale="90" zoomScaleNormal="90" workbookViewId="0">
      <selection activeCell="D18" sqref="D18"/>
    </sheetView>
  </sheetViews>
  <sheetFormatPr baseColWidth="10" defaultRowHeight="13" x14ac:dyDescent="0.15"/>
  <cols>
    <col min="1" max="1" width="20.33203125" style="134" customWidth="1"/>
    <col min="2" max="2" width="24.33203125" style="134" customWidth="1"/>
    <col min="3" max="14" width="12.1640625" style="134" customWidth="1"/>
    <col min="15" max="16" width="12.1640625" style="134" hidden="1" customWidth="1"/>
    <col min="17" max="20" width="12.1640625" style="134" customWidth="1"/>
    <col min="21" max="49" width="7.5" style="134" customWidth="1"/>
    <col min="50" max="16384" width="10.83203125" style="134"/>
  </cols>
  <sheetData>
    <row r="1" spans="1:49" ht="14" x14ac:dyDescent="0.15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</row>
    <row r="2" spans="1:49" ht="14" x14ac:dyDescent="0.15">
      <c r="A2" s="135" t="s">
        <v>11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3"/>
      <c r="AI2" s="133"/>
      <c r="AJ2" s="133"/>
      <c r="AK2" s="133"/>
      <c r="AL2" s="133"/>
      <c r="AM2" s="133"/>
      <c r="AN2" s="133"/>
      <c r="AO2" s="133"/>
      <c r="AP2" s="133"/>
      <c r="AQ2" s="133"/>
      <c r="AR2" s="133"/>
      <c r="AS2" s="133"/>
      <c r="AT2" s="133"/>
      <c r="AU2" s="133"/>
      <c r="AV2" s="133"/>
      <c r="AW2" s="133"/>
    </row>
    <row r="3" spans="1:49" ht="15" thickBot="1" x14ac:dyDescent="0.2">
      <c r="A3" s="133"/>
      <c r="B3" s="133"/>
      <c r="C3" s="133"/>
      <c r="D3" s="133"/>
      <c r="E3" s="133"/>
      <c r="F3" s="133"/>
      <c r="G3" s="136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184"/>
      <c r="P4" s="184"/>
      <c r="Q4" s="72"/>
      <c r="R4" s="72"/>
      <c r="S4" s="72"/>
      <c r="T4" s="73"/>
      <c r="U4" s="133"/>
      <c r="V4" s="133"/>
      <c r="W4" s="133"/>
      <c r="X4" s="133"/>
      <c r="Y4" s="133"/>
      <c r="Z4" s="133"/>
      <c r="AA4" s="133"/>
      <c r="AB4" s="133"/>
      <c r="AC4" s="133"/>
      <c r="AD4" s="133"/>
      <c r="AE4" s="13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3"/>
      <c r="AQ4" s="133"/>
      <c r="AR4" s="133"/>
      <c r="AS4" s="133"/>
      <c r="AT4" s="133"/>
      <c r="AU4" s="133"/>
      <c r="AV4" s="133"/>
      <c r="AW4" s="133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185"/>
      <c r="P5" s="185"/>
      <c r="Q5" s="47"/>
      <c r="R5" s="47"/>
      <c r="S5" s="47"/>
      <c r="T5" s="75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185"/>
      <c r="P6" s="185"/>
      <c r="Q6" s="47"/>
      <c r="R6" s="47"/>
      <c r="S6" s="47"/>
      <c r="T6" s="75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</row>
    <row r="7" spans="1:49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128</v>
      </c>
      <c r="P7" s="161" t="s">
        <v>129</v>
      </c>
      <c r="Q7" s="161" t="s">
        <v>165</v>
      </c>
      <c r="R7" s="161" t="s">
        <v>60</v>
      </c>
      <c r="S7" s="160" t="s">
        <v>130</v>
      </c>
      <c r="T7" s="162" t="s">
        <v>131</v>
      </c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</row>
    <row r="8" spans="1:49" ht="18" customHeight="1" x14ac:dyDescent="0.15">
      <c r="A8" s="152" t="str">
        <f>'WA Oct 2018'!K2</f>
        <v>Horizon Power</v>
      </c>
      <c r="B8" s="154" t="str">
        <f>'WA Oct 2018'!L2</f>
        <v xml:space="preserve">Regulated </v>
      </c>
      <c r="C8" s="139">
        <f>91*'WA Oct 2018'!M2/100</f>
        <v>141.90994999999998</v>
      </c>
      <c r="D8" s="139">
        <f>IF($C$5&gt;='WA Oct 2018'!P2,('WA Oct 2018'!P2*'WA Oct 2018'!N2/100),('WA Bills October 2018'!$C$5*'WA Oct 2018'!N2/100))</f>
        <v>1213.3900000000001</v>
      </c>
      <c r="E8" s="139">
        <v>0</v>
      </c>
      <c r="F8" s="139">
        <v>0</v>
      </c>
      <c r="G8" s="140">
        <v>0</v>
      </c>
      <c r="H8" s="139">
        <f>IF(($C$5&lt;'WA Oct 2018'!P2),(0),('WA Bills October 2018'!$C$5-'WA Oct 2018'!P2)*'WA Oct 2018'!Q2/100)</f>
        <v>0</v>
      </c>
      <c r="I8" s="141">
        <f>SUM(C8:H8)</f>
        <v>1355.2999500000001</v>
      </c>
      <c r="J8" s="142">
        <f>I8*4</f>
        <v>5421.1998000000003</v>
      </c>
      <c r="K8" s="138">
        <v>0</v>
      </c>
      <c r="L8" s="138">
        <f>'WA Oct 2018'!AZ2</f>
        <v>0</v>
      </c>
      <c r="M8" s="138">
        <f>'WA Oct 2018'!BA2</f>
        <v>0</v>
      </c>
      <c r="N8" s="138">
        <f>'WA Oct 2018'!BB2</f>
        <v>0</v>
      </c>
      <c r="O8" s="142">
        <f>J8</f>
        <v>5421.1998000000003</v>
      </c>
      <c r="P8" s="142">
        <f>O8</f>
        <v>5421.1998000000003</v>
      </c>
      <c r="Q8" s="142">
        <f>O8*1.1</f>
        <v>5963.3197800000007</v>
      </c>
      <c r="R8" s="142">
        <f>P8*1.1</f>
        <v>5963.3197800000007</v>
      </c>
      <c r="S8" s="143">
        <f>'WA Oct 2018'!BI2</f>
        <v>0</v>
      </c>
      <c r="T8" s="144" t="str">
        <f>'WA Oct 2018'!BJ2</f>
        <v>n</v>
      </c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</row>
    <row r="9" spans="1:49" ht="18" customHeight="1" thickBot="1" x14ac:dyDescent="0.2">
      <c r="A9" s="153" t="str">
        <f>'WA Oct 2018'!K3</f>
        <v>Synergy</v>
      </c>
      <c r="B9" s="155" t="str">
        <f>'WA Oct 2018'!L3</f>
        <v>Regulated</v>
      </c>
      <c r="C9" s="146">
        <f>91*'WA Oct 2018'!M3/100</f>
        <v>141.91085999999999</v>
      </c>
      <c r="D9" s="146">
        <f>IF($C$5&gt;='WA Oct 2018'!P3,('WA Oct 2018'!P3*'WA Oct 2018'!N3/100),('WA Bills October 2018'!$C$5*'WA Oct 2018'!N3/100))</f>
        <v>1213.3900000000001</v>
      </c>
      <c r="E9" s="146">
        <v>0</v>
      </c>
      <c r="F9" s="146">
        <v>0</v>
      </c>
      <c r="G9" s="147">
        <v>0</v>
      </c>
      <c r="H9" s="146">
        <f>IF(($C$5&lt;'WA Oct 2018'!P3),(0),('WA Bills October 2018'!$C$5-'WA Oct 2018'!P3)*'WA Oct 2018'!Q3/100)</f>
        <v>0</v>
      </c>
      <c r="I9" s="148">
        <f t="shared" ref="I9" si="0">SUM(C9:H9)</f>
        <v>1355.3008600000001</v>
      </c>
      <c r="J9" s="149">
        <f t="shared" ref="J9" si="1">I9*4</f>
        <v>5421.2034400000002</v>
      </c>
      <c r="K9" s="145">
        <v>0</v>
      </c>
      <c r="L9" s="145">
        <f>'WA Oct 2018'!AZ3</f>
        <v>0</v>
      </c>
      <c r="M9" s="145">
        <f>'WA Oct 2018'!BA3</f>
        <v>0</v>
      </c>
      <c r="N9" s="145">
        <f>'WA Oct 2018'!BB3</f>
        <v>0</v>
      </c>
      <c r="O9" s="149">
        <f>J9-((I9-C9)*L9/100)*4</f>
        <v>5421.2034400000002</v>
      </c>
      <c r="P9" s="149">
        <f>O9-(O9*M9/100)</f>
        <v>5421.2034400000002</v>
      </c>
      <c r="Q9" s="149">
        <f>O9*1.1</f>
        <v>5963.3237840000011</v>
      </c>
      <c r="R9" s="149">
        <f>P9*1.1</f>
        <v>5963.3237840000011</v>
      </c>
      <c r="S9" s="150">
        <f>'WA Oct 2018'!BI3</f>
        <v>0</v>
      </c>
      <c r="T9" s="151" t="str">
        <f>'WA Oct 2018'!BJ3</f>
        <v>n</v>
      </c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</row>
    <row r="10" spans="1:49" ht="14" x14ac:dyDescent="0.15"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</row>
    <row r="11" spans="1:49" ht="15" thickBot="1" x14ac:dyDescent="0.2">
      <c r="A11" s="133"/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6"/>
      <c r="U11" s="133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33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33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33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33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33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</row>
    <row r="17" spans="1:49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159" t="s">
        <v>110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61" t="s">
        <v>65</v>
      </c>
      <c r="P17" s="161" t="s">
        <v>7</v>
      </c>
      <c r="Q17" s="161" t="s">
        <v>165</v>
      </c>
      <c r="R17" s="161" t="s">
        <v>60</v>
      </c>
      <c r="S17" s="160" t="s">
        <v>8</v>
      </c>
      <c r="T17" s="162" t="s">
        <v>9</v>
      </c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</row>
    <row r="18" spans="1:49" ht="18" customHeight="1" thickBot="1" x14ac:dyDescent="0.2">
      <c r="A18" s="163" t="str">
        <f>'WA Oct 2018'!K4</f>
        <v>Synergy</v>
      </c>
      <c r="B18" s="164" t="str">
        <f>'WA Oct 2018'!L4</f>
        <v>Regulated</v>
      </c>
      <c r="C18" s="165">
        <f>91*'WA Oct 2018'!M4/100</f>
        <v>251.40815699999999</v>
      </c>
      <c r="D18" s="165">
        <f>(C13*C14)*'WA Oct 2018'!N2/100</f>
        <v>849.37300000000005</v>
      </c>
      <c r="E18" s="165">
        <v>0</v>
      </c>
      <c r="F18" s="165">
        <v>0</v>
      </c>
      <c r="G18" s="166">
        <v>0</v>
      </c>
      <c r="H18" s="165">
        <f>(C13*C15)*'WA Oct 2018'!W4/100</f>
        <v>146.81549999999999</v>
      </c>
      <c r="I18" s="167">
        <f>SUM(C18:H18)</f>
        <v>1247.5966570000001</v>
      </c>
      <c r="J18" s="168">
        <f>I18*4</f>
        <v>4990.3866280000002</v>
      </c>
      <c r="K18" s="169">
        <v>0</v>
      </c>
      <c r="L18" s="169">
        <f>'WA Oct 2018'!AZ4</f>
        <v>0</v>
      </c>
      <c r="M18" s="169">
        <f>'WA Oct 2018'!BA4</f>
        <v>0</v>
      </c>
      <c r="N18" s="169">
        <f>'WA Oct 2018'!BB4</f>
        <v>0</v>
      </c>
      <c r="O18" s="168">
        <f>J18</f>
        <v>4990.3866280000002</v>
      </c>
      <c r="P18" s="168">
        <f>O18</f>
        <v>4990.3866280000002</v>
      </c>
      <c r="Q18" s="168">
        <f>O18*1.1</f>
        <v>5489.4252908000008</v>
      </c>
      <c r="R18" s="168">
        <f>P18*1.1</f>
        <v>5489.4252908000008</v>
      </c>
      <c r="S18" s="170">
        <f>'WA Oct 2018'!BI4</f>
        <v>0</v>
      </c>
      <c r="T18" s="171" t="str">
        <f>'WA Oct 2018'!BJ4</f>
        <v>n</v>
      </c>
      <c r="U18" s="133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</row>
    <row r="19" spans="1:49" ht="14" x14ac:dyDescent="0.15">
      <c r="U19" s="133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</row>
    <row r="20" spans="1:49" ht="14" x14ac:dyDescent="0.15">
      <c r="U20" s="133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</row>
    <row r="21" spans="1:49" ht="14" x14ac:dyDescent="0.15">
      <c r="U21" s="133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</row>
    <row r="22" spans="1:49" ht="14" x14ac:dyDescent="0.15">
      <c r="U22" s="133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</row>
    <row r="23" spans="1:49" ht="14" x14ac:dyDescent="0.15">
      <c r="U23" s="133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</row>
    <row r="24" spans="1:49" ht="14" x14ac:dyDescent="0.15">
      <c r="U24" s="133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</row>
    <row r="25" spans="1:49" ht="14" x14ac:dyDescent="0.15"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</row>
    <row r="26" spans="1:49" ht="14" x14ac:dyDescent="0.15">
      <c r="U26" s="133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</row>
    <row r="27" spans="1:49" ht="14" x14ac:dyDescent="0.15">
      <c r="U27" s="133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</row>
    <row r="28" spans="1:49" ht="14" x14ac:dyDescent="0.15">
      <c r="U28" s="133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</row>
    <row r="29" spans="1:49" ht="14" x14ac:dyDescent="0.15">
      <c r="U29" s="133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</row>
    <row r="30" spans="1:49" ht="14" x14ac:dyDescent="0.15">
      <c r="U30" s="133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</row>
    <row r="31" spans="1:49" ht="14" x14ac:dyDescent="0.15">
      <c r="U31" s="133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</row>
    <row r="32" spans="1:49" ht="14" x14ac:dyDescent="0.15">
      <c r="U32" s="133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</row>
    <row r="33" spans="21:49" ht="14" x14ac:dyDescent="0.15">
      <c r="U33" s="133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</row>
    <row r="34" spans="21:49" ht="14" x14ac:dyDescent="0.15">
      <c r="U34" s="133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</row>
    <row r="35" spans="21:49" ht="14" x14ac:dyDescent="0.15">
      <c r="U35" s="133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</row>
    <row r="36" spans="21:49" ht="14" x14ac:dyDescent="0.15">
      <c r="U36" s="133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</row>
    <row r="37" spans="21:49" ht="14" x14ac:dyDescent="0.15">
      <c r="U37" s="133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</row>
    <row r="38" spans="21:49" ht="14" x14ac:dyDescent="0.15">
      <c r="U38" s="133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</row>
    <row r="39" spans="21:49" ht="14" x14ac:dyDescent="0.15">
      <c r="U39" s="133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</row>
    <row r="40" spans="21:49" ht="14" x14ac:dyDescent="0.15">
      <c r="U40" s="133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</row>
    <row r="41" spans="21:49" ht="14" x14ac:dyDescent="0.15">
      <c r="U41" s="133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</row>
    <row r="42" spans="21:49" ht="14" x14ac:dyDescent="0.15">
      <c r="U42" s="133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</row>
    <row r="43" spans="21:49" ht="14" x14ac:dyDescent="0.15">
      <c r="U43" s="133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</row>
    <row r="44" spans="21:49" ht="14" x14ac:dyDescent="0.15">
      <c r="U44" s="133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</row>
    <row r="45" spans="21:49" ht="14" x14ac:dyDescent="0.15">
      <c r="U45" s="133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</row>
    <row r="46" spans="21:49" ht="14" x14ac:dyDescent="0.15">
      <c r="U46" s="133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</row>
    <row r="47" spans="21:49" ht="14" x14ac:dyDescent="0.15">
      <c r="U47" s="133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</row>
    <row r="48" spans="21:49" ht="14" x14ac:dyDescent="0.15">
      <c r="U48" s="133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</row>
    <row r="49" spans="21:49" ht="14" x14ac:dyDescent="0.15">
      <c r="U49" s="133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</row>
    <row r="50" spans="21:49" ht="14" x14ac:dyDescent="0.15">
      <c r="U50" s="133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</row>
    <row r="51" spans="21:49" ht="14" x14ac:dyDescent="0.15">
      <c r="U51" s="133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</row>
    <row r="52" spans="21:49" ht="14" x14ac:dyDescent="0.15">
      <c r="U52" s="133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</row>
    <row r="53" spans="21:49" ht="14" x14ac:dyDescent="0.15">
      <c r="U53" s="133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</row>
    <row r="54" spans="21:49" ht="14" x14ac:dyDescent="0.15">
      <c r="U54" s="133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</row>
    <row r="55" spans="21:49" ht="14" x14ac:dyDescent="0.15">
      <c r="U55" s="133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</row>
    <row r="56" spans="21:49" ht="14" x14ac:dyDescent="0.15">
      <c r="U56" s="133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</row>
    <row r="57" spans="21:49" ht="14" x14ac:dyDescent="0.15">
      <c r="U57" s="133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</row>
    <row r="58" spans="21:49" ht="14" x14ac:dyDescent="0.15">
      <c r="U58" s="133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</row>
    <row r="59" spans="21:49" ht="14" x14ac:dyDescent="0.15">
      <c r="U59" s="133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</row>
    <row r="60" spans="21:49" ht="14" x14ac:dyDescent="0.15">
      <c r="U60" s="133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</row>
    <row r="61" spans="21:49" ht="14" x14ac:dyDescent="0.15">
      <c r="U61" s="133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</row>
    <row r="62" spans="21:49" ht="14" x14ac:dyDescent="0.15">
      <c r="U62" s="133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</row>
    <row r="63" spans="21:49" ht="14" x14ac:dyDescent="0.15">
      <c r="U63" s="133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</row>
    <row r="64" spans="21:49" ht="14" x14ac:dyDescent="0.15">
      <c r="U64" s="133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</row>
    <row r="65" spans="21:49" ht="14" x14ac:dyDescent="0.15">
      <c r="U65" s="133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</row>
    <row r="66" spans="21:49" ht="14" x14ac:dyDescent="0.15">
      <c r="U66" s="133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</row>
    <row r="67" spans="21:49" ht="14" x14ac:dyDescent="0.15">
      <c r="U67" s="133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</row>
    <row r="68" spans="21:49" ht="14" x14ac:dyDescent="0.15">
      <c r="U68" s="133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</row>
    <row r="69" spans="21:49" ht="14" x14ac:dyDescent="0.15">
      <c r="U69" s="133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</row>
    <row r="70" spans="21:49" ht="14" x14ac:dyDescent="0.15">
      <c r="U70" s="133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</row>
    <row r="71" spans="21:49" ht="14" x14ac:dyDescent="0.15">
      <c r="U71" s="133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</row>
    <row r="72" spans="21:49" ht="14" x14ac:dyDescent="0.15">
      <c r="U72" s="133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</row>
    <row r="73" spans="21:49" ht="14" x14ac:dyDescent="0.15">
      <c r="U73" s="133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</row>
    <row r="74" spans="21:49" ht="14" x14ac:dyDescent="0.15">
      <c r="U74" s="133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</row>
    <row r="75" spans="21:49" ht="14" x14ac:dyDescent="0.15">
      <c r="U75" s="133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</row>
    <row r="76" spans="21:49" ht="14" x14ac:dyDescent="0.15">
      <c r="U76" s="133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</row>
    <row r="77" spans="21:49" ht="14" x14ac:dyDescent="0.15">
      <c r="U77" s="133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</row>
    <row r="78" spans="21:49" ht="14" x14ac:dyDescent="0.15">
      <c r="U78" s="133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</row>
    <row r="79" spans="21:49" ht="14" x14ac:dyDescent="0.15">
      <c r="U79" s="133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</row>
    <row r="80" spans="21:49" ht="14" x14ac:dyDescent="0.15">
      <c r="U80" s="133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</row>
    <row r="81" spans="21:49" ht="14" x14ac:dyDescent="0.15">
      <c r="U81" s="133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</row>
    <row r="82" spans="21:49" ht="14" x14ac:dyDescent="0.15">
      <c r="U82" s="133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</row>
    <row r="83" spans="21:49" ht="14" x14ac:dyDescent="0.15">
      <c r="U83" s="133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</row>
    <row r="84" spans="21:49" ht="14" x14ac:dyDescent="0.15">
      <c r="U84" s="133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</row>
    <row r="85" spans="21:49" ht="14" x14ac:dyDescent="0.15">
      <c r="U85" s="133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</row>
    <row r="86" spans="21:49" ht="14" x14ac:dyDescent="0.15">
      <c r="U86" s="133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</row>
    <row r="87" spans="21:49" ht="14" x14ac:dyDescent="0.15">
      <c r="U87" s="133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</row>
    <row r="88" spans="21:49" ht="14" x14ac:dyDescent="0.15">
      <c r="U88" s="133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</row>
    <row r="89" spans="21:49" ht="14" x14ac:dyDescent="0.15">
      <c r="U89" s="133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</row>
    <row r="90" spans="21:49" ht="14" x14ac:dyDescent="0.15">
      <c r="U90" s="133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</row>
    <row r="91" spans="21:49" ht="14" x14ac:dyDescent="0.15">
      <c r="U91" s="133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</row>
    <row r="92" spans="21:49" ht="14" x14ac:dyDescent="0.15">
      <c r="U92" s="133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</row>
    <row r="93" spans="21:49" ht="14" x14ac:dyDescent="0.15">
      <c r="U93" s="133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</row>
    <row r="94" spans="21:49" ht="14" x14ac:dyDescent="0.15">
      <c r="U94" s="133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</row>
    <row r="95" spans="21:49" ht="14" x14ac:dyDescent="0.15">
      <c r="U95" s="133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</row>
    <row r="96" spans="21:49" ht="14" x14ac:dyDescent="0.15">
      <c r="U96" s="133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</row>
    <row r="97" spans="21:49" ht="14" x14ac:dyDescent="0.15">
      <c r="U97" s="133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</row>
    <row r="98" spans="21:49" ht="14" x14ac:dyDescent="0.15">
      <c r="U98" s="133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</row>
    <row r="99" spans="21:49" ht="14" x14ac:dyDescent="0.15">
      <c r="U99" s="133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</row>
    <row r="100" spans="21:49" ht="14" x14ac:dyDescent="0.15">
      <c r="U100" s="133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</row>
    <row r="101" spans="21:49" ht="14" x14ac:dyDescent="0.15">
      <c r="U101" s="133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</row>
    <row r="102" spans="21:49" ht="14" x14ac:dyDescent="0.15">
      <c r="U102" s="133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</row>
    <row r="103" spans="21:49" ht="14" x14ac:dyDescent="0.15">
      <c r="U103" s="133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</row>
    <row r="104" spans="21:49" ht="14" x14ac:dyDescent="0.15">
      <c r="U104" s="133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</row>
    <row r="105" spans="21:49" ht="14" x14ac:dyDescent="0.15">
      <c r="U105" s="133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</row>
    <row r="106" spans="21:49" ht="14" x14ac:dyDescent="0.15">
      <c r="U106" s="133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</row>
    <row r="107" spans="21:49" ht="14" x14ac:dyDescent="0.15">
      <c r="U107" s="133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</row>
    <row r="108" spans="21:49" ht="14" x14ac:dyDescent="0.15">
      <c r="U108" s="133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</row>
    <row r="109" spans="21:49" ht="14" x14ac:dyDescent="0.15">
      <c r="U109" s="133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</row>
    <row r="110" spans="21:49" ht="14" x14ac:dyDescent="0.15">
      <c r="U110" s="133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</row>
    <row r="111" spans="21:49" ht="14" x14ac:dyDescent="0.15">
      <c r="U111" s="133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</row>
    <row r="112" spans="21:49" ht="14" x14ac:dyDescent="0.15">
      <c r="U112" s="133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</row>
    <row r="113" spans="21:49" ht="14" x14ac:dyDescent="0.15">
      <c r="U113" s="133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</row>
    <row r="114" spans="21:49" ht="14" x14ac:dyDescent="0.15">
      <c r="U114" s="133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</row>
    <row r="115" spans="21:49" ht="14" x14ac:dyDescent="0.15">
      <c r="U115" s="133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</row>
    <row r="116" spans="21:49" ht="14" x14ac:dyDescent="0.15">
      <c r="U116" s="133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</row>
    <row r="117" spans="21:49" ht="14" x14ac:dyDescent="0.15">
      <c r="U117" s="133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</row>
    <row r="118" spans="21:49" ht="14" x14ac:dyDescent="0.15">
      <c r="U118" s="133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</row>
    <row r="119" spans="21:49" ht="14" x14ac:dyDescent="0.15">
      <c r="U119" s="133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</row>
    <row r="120" spans="21:49" ht="14" x14ac:dyDescent="0.15">
      <c r="U120" s="133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</row>
    <row r="121" spans="21:49" ht="14" x14ac:dyDescent="0.15">
      <c r="U121" s="133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</row>
    <row r="122" spans="21:49" ht="14" x14ac:dyDescent="0.15">
      <c r="U122" s="133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</row>
    <row r="123" spans="21:49" ht="14" x14ac:dyDescent="0.15">
      <c r="U123" s="133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</row>
    <row r="124" spans="21:49" ht="14" x14ac:dyDescent="0.15">
      <c r="U124" s="133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</row>
    <row r="125" spans="21:49" ht="14" x14ac:dyDescent="0.15">
      <c r="U125" s="133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</row>
    <row r="126" spans="21:49" ht="14" x14ac:dyDescent="0.15">
      <c r="U126" s="133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</row>
    <row r="127" spans="21:49" ht="14" x14ac:dyDescent="0.15">
      <c r="U127" s="133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</row>
    <row r="128" spans="21:49" ht="14" x14ac:dyDescent="0.15">
      <c r="U128" s="133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</row>
    <row r="129" spans="21:49" ht="14" x14ac:dyDescent="0.15">
      <c r="U129" s="133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</row>
    <row r="130" spans="21:49" ht="14" x14ac:dyDescent="0.15">
      <c r="U130" s="133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</row>
    <row r="131" spans="21:49" ht="14" x14ac:dyDescent="0.15">
      <c r="U131" s="133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</row>
    <row r="132" spans="21:49" ht="14" x14ac:dyDescent="0.15">
      <c r="U132" s="133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</row>
    <row r="133" spans="21:49" ht="14" x14ac:dyDescent="0.15">
      <c r="U133" s="133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</row>
    <row r="134" spans="21:49" ht="14" x14ac:dyDescent="0.15">
      <c r="U134" s="133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</row>
    <row r="135" spans="21:49" ht="14" x14ac:dyDescent="0.15">
      <c r="U135" s="133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</row>
    <row r="136" spans="21:49" ht="14" x14ac:dyDescent="0.15">
      <c r="U136" s="133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</row>
    <row r="137" spans="21:49" ht="14" x14ac:dyDescent="0.15">
      <c r="U137" s="133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</row>
    <row r="138" spans="21:49" ht="14" x14ac:dyDescent="0.15">
      <c r="U138" s="133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</row>
    <row r="139" spans="21:49" ht="14" x14ac:dyDescent="0.15">
      <c r="U139" s="133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</row>
    <row r="140" spans="21:49" ht="14" x14ac:dyDescent="0.15">
      <c r="U140" s="133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</row>
    <row r="141" spans="21:49" ht="14" x14ac:dyDescent="0.15">
      <c r="U141" s="133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</row>
    <row r="142" spans="21:49" ht="14" x14ac:dyDescent="0.15">
      <c r="U142" s="133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</row>
    <row r="143" spans="21:49" ht="14" x14ac:dyDescent="0.15">
      <c r="U143" s="133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</row>
    <row r="144" spans="21:49" ht="14" x14ac:dyDescent="0.15">
      <c r="U144" s="133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</row>
    <row r="145" spans="21:49" ht="14" x14ac:dyDescent="0.15">
      <c r="U145" s="133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</row>
    <row r="146" spans="21:49" ht="14" x14ac:dyDescent="0.15">
      <c r="U146" s="133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</row>
    <row r="147" spans="21:49" ht="14" x14ac:dyDescent="0.15">
      <c r="U147" s="133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</row>
    <row r="148" spans="21:49" ht="14" x14ac:dyDescent="0.15">
      <c r="U148" s="133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</row>
    <row r="149" spans="21:49" ht="14" x14ac:dyDescent="0.15">
      <c r="U149" s="133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</row>
    <row r="150" spans="21:49" ht="14" x14ac:dyDescent="0.15">
      <c r="U150" s="133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</row>
    <row r="151" spans="21:49" ht="14" x14ac:dyDescent="0.15">
      <c r="U151" s="133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</row>
    <row r="152" spans="21:49" ht="14" x14ac:dyDescent="0.15">
      <c r="U152" s="133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</row>
    <row r="153" spans="21:49" ht="14" x14ac:dyDescent="0.15">
      <c r="U153" s="133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</row>
    <row r="154" spans="21:49" ht="14" x14ac:dyDescent="0.15">
      <c r="U154" s="133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</row>
    <row r="155" spans="21:49" ht="14" x14ac:dyDescent="0.15">
      <c r="U155" s="133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</row>
    <row r="156" spans="21:49" ht="14" x14ac:dyDescent="0.15">
      <c r="U156" s="133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</row>
    <row r="157" spans="21:49" ht="14" x14ac:dyDescent="0.15">
      <c r="U157" s="133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</row>
    <row r="158" spans="21:49" ht="14" x14ac:dyDescent="0.15">
      <c r="U158" s="133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</row>
    <row r="159" spans="21:49" ht="14" x14ac:dyDescent="0.15">
      <c r="U159" s="133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</row>
    <row r="160" spans="21:49" ht="14" x14ac:dyDescent="0.15">
      <c r="U160" s="133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</row>
    <row r="161" spans="21:49" ht="14" x14ac:dyDescent="0.15">
      <c r="U161" s="133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</row>
    <row r="162" spans="21:49" ht="14" x14ac:dyDescent="0.15">
      <c r="U162" s="133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</row>
    <row r="163" spans="21:49" ht="14" x14ac:dyDescent="0.15">
      <c r="U163" s="133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</row>
    <row r="164" spans="21:49" ht="14" x14ac:dyDescent="0.15">
      <c r="U164" s="133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</row>
    <row r="165" spans="21:49" ht="14" x14ac:dyDescent="0.15">
      <c r="U165" s="133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</row>
    <row r="166" spans="21:49" ht="14" x14ac:dyDescent="0.15">
      <c r="U166" s="133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</row>
    <row r="167" spans="21:49" ht="14" x14ac:dyDescent="0.15">
      <c r="U167" s="133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</row>
    <row r="168" spans="21:49" ht="14" x14ac:dyDescent="0.15">
      <c r="U168" s="133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</row>
    <row r="169" spans="21:49" ht="14" x14ac:dyDescent="0.15">
      <c r="U169" s="133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</row>
    <row r="170" spans="21:49" ht="14" x14ac:dyDescent="0.15">
      <c r="U170" s="133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</row>
    <row r="171" spans="21:49" ht="14" x14ac:dyDescent="0.15">
      <c r="U171" s="133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</row>
    <row r="172" spans="21:49" ht="14" x14ac:dyDescent="0.15">
      <c r="U172" s="133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</row>
    <row r="173" spans="21:49" ht="14" x14ac:dyDescent="0.15">
      <c r="U173" s="133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</row>
    <row r="174" spans="21:49" ht="14" x14ac:dyDescent="0.15">
      <c r="U174" s="133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</row>
    <row r="175" spans="21:49" ht="14" x14ac:dyDescent="0.15">
      <c r="U175" s="133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</row>
    <row r="176" spans="21:49" ht="14" x14ac:dyDescent="0.15">
      <c r="U176" s="133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</row>
    <row r="177" spans="21:49" ht="14" x14ac:dyDescent="0.15">
      <c r="U177" s="133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</row>
    <row r="178" spans="21:49" ht="14" x14ac:dyDescent="0.15">
      <c r="U178" s="133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</row>
    <row r="179" spans="21:49" ht="14" x14ac:dyDescent="0.15">
      <c r="U179" s="133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</row>
    <row r="180" spans="21:49" ht="14" x14ac:dyDescent="0.15">
      <c r="U180" s="133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</row>
    <row r="181" spans="21:49" ht="14" x14ac:dyDescent="0.15">
      <c r="U181" s="133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</row>
    <row r="182" spans="21:49" ht="14" x14ac:dyDescent="0.15">
      <c r="U182" s="133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</row>
    <row r="183" spans="21:49" ht="14" x14ac:dyDescent="0.15">
      <c r="U183" s="133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</row>
    <row r="184" spans="21:49" ht="14" x14ac:dyDescent="0.15">
      <c r="U184" s="133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</row>
    <row r="185" spans="21:49" ht="14" x14ac:dyDescent="0.15">
      <c r="U185" s="133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</row>
    <row r="186" spans="21:49" ht="14" x14ac:dyDescent="0.15">
      <c r="U186" s="133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</row>
    <row r="187" spans="21:49" ht="14" x14ac:dyDescent="0.15">
      <c r="U187" s="133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</row>
    <row r="188" spans="21:49" ht="14" x14ac:dyDescent="0.15">
      <c r="U188" s="133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</row>
    <row r="189" spans="21:49" ht="14" x14ac:dyDescent="0.15">
      <c r="U189" s="133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</row>
    <row r="190" spans="21:49" ht="14" x14ac:dyDescent="0.15">
      <c r="U190" s="133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</row>
    <row r="191" spans="21:49" ht="14" x14ac:dyDescent="0.15">
      <c r="U191" s="133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</row>
    <row r="192" spans="21:49" ht="14" x14ac:dyDescent="0.15">
      <c r="U192" s="133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</row>
    <row r="193" spans="21:49" ht="14" x14ac:dyDescent="0.15">
      <c r="U193" s="133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</row>
    <row r="194" spans="21:49" ht="14" x14ac:dyDescent="0.15">
      <c r="U194" s="133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</row>
    <row r="195" spans="21:49" ht="14" x14ac:dyDescent="0.15">
      <c r="U195" s="133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</row>
    <row r="196" spans="21:49" ht="14" x14ac:dyDescent="0.15">
      <c r="U196" s="133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</row>
    <row r="197" spans="21:49" ht="14" x14ac:dyDescent="0.15">
      <c r="U197" s="133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</row>
    <row r="198" spans="21:49" ht="14" x14ac:dyDescent="0.15">
      <c r="U198" s="133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</row>
    <row r="199" spans="21:49" ht="14" x14ac:dyDescent="0.15">
      <c r="U199" s="133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</row>
    <row r="200" spans="21:49" ht="14" x14ac:dyDescent="0.15">
      <c r="U200" s="133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</row>
    <row r="201" spans="21:49" ht="14" x14ac:dyDescent="0.15">
      <c r="U201" s="133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</row>
    <row r="202" spans="21:49" ht="14" x14ac:dyDescent="0.15">
      <c r="U202" s="133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</row>
    <row r="203" spans="21:49" ht="14" x14ac:dyDescent="0.15">
      <c r="U203" s="133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</row>
    <row r="204" spans="21:49" ht="14" x14ac:dyDescent="0.15">
      <c r="U204" s="133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</row>
    <row r="205" spans="21:49" ht="14" x14ac:dyDescent="0.15">
      <c r="U205" s="133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</row>
    <row r="206" spans="21:49" ht="14" x14ac:dyDescent="0.15">
      <c r="U206" s="133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</row>
    <row r="207" spans="21:49" ht="14" x14ac:dyDescent="0.15">
      <c r="U207" s="133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</row>
    <row r="208" spans="21:49" ht="14" x14ac:dyDescent="0.15">
      <c r="U208" s="133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</row>
    <row r="209" spans="21:49" ht="14" x14ac:dyDescent="0.15">
      <c r="U209" s="133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</row>
    <row r="210" spans="21:49" ht="14" x14ac:dyDescent="0.15">
      <c r="U210" s="133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</row>
    <row r="211" spans="21:49" ht="14" x14ac:dyDescent="0.15">
      <c r="U211" s="133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</row>
    <row r="212" spans="21:49" ht="14" x14ac:dyDescent="0.15">
      <c r="U212" s="133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</row>
    <row r="213" spans="21:49" ht="14" x14ac:dyDescent="0.15">
      <c r="U213" s="133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</row>
    <row r="214" spans="21:49" ht="14" x14ac:dyDescent="0.15">
      <c r="U214" s="133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</row>
    <row r="215" spans="21:49" ht="14" x14ac:dyDescent="0.15">
      <c r="U215" s="133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</row>
    <row r="216" spans="21:49" ht="14" x14ac:dyDescent="0.15">
      <c r="U216" s="133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</row>
  </sheetData>
  <sheetProtection algorithmName="SHA-512" hashValue="Yf0O64SwbTEPodvoAut4/aMHnEsigvllAdFUW2jW6qW+0y49Z/K4urn8MtV4ihJ3hybuBPmP+b4vNpI7opQAIg==" saltValue="FqgEqxPeOg+Ba96CNk7xP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7325A-A0D0-D84C-B0B6-7625CF797A28}">
  <sheetPr codeName="Sheet6">
    <tabColor theme="9"/>
  </sheetPr>
  <dimension ref="A1:AW558"/>
  <sheetViews>
    <sheetView workbookViewId="0">
      <selection activeCell="D18" sqref="D18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20" width="12.1640625" style="68" customWidth="1"/>
    <col min="21" max="49" width="7.5" style="127" customWidth="1"/>
    <col min="50" max="16384" width="10.83203125" style="127"/>
  </cols>
  <sheetData>
    <row r="1" spans="1:49" ht="14" x14ac:dyDescent="0.15">
      <c r="A1" s="126" t="s">
        <v>61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</row>
    <row r="2" spans="1:49" ht="14" x14ac:dyDescent="0.15">
      <c r="A2" s="128" t="s">
        <v>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</row>
    <row r="3" spans="1:49" ht="15" thickBot="1" x14ac:dyDescent="0.2">
      <c r="A3" s="126"/>
      <c r="B3" s="126"/>
      <c r="C3" s="126"/>
      <c r="D3" s="126"/>
      <c r="E3" s="126"/>
      <c r="F3" s="126"/>
      <c r="G3" s="129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  <c r="AU5" s="126"/>
      <c r="AV5" s="126"/>
      <c r="AW5" s="126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</row>
    <row r="7" spans="1:49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128</v>
      </c>
      <c r="P7" s="161" t="s">
        <v>129</v>
      </c>
      <c r="Q7" s="161" t="s">
        <v>165</v>
      </c>
      <c r="R7" s="161" t="s">
        <v>60</v>
      </c>
      <c r="S7" s="160" t="s">
        <v>130</v>
      </c>
      <c r="T7" s="162" t="s">
        <v>131</v>
      </c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</row>
    <row r="8" spans="1:49" ht="18" customHeight="1" x14ac:dyDescent="0.15">
      <c r="A8" s="152" t="str">
        <f>'WA Apr 2018'!K2</f>
        <v>Horizon Power</v>
      </c>
      <c r="B8" s="154" t="str">
        <f>'WA Apr 2018'!L2</f>
        <v xml:space="preserve">Regulated </v>
      </c>
      <c r="C8" s="139">
        <f>91*'WA Apr 2018'!M2/100</f>
        <v>41.987763999999999</v>
      </c>
      <c r="D8" s="139">
        <f>IF($C$5&gt;='WA Apr 2018'!P2,('WA Apr 2018'!P2*'WA Apr 2018'!N2/100),('WA Bills April 2018'!$C$5*'WA Apr 2018'!N2/100))</f>
        <v>1516.23</v>
      </c>
      <c r="E8" s="139">
        <v>0</v>
      </c>
      <c r="F8" s="139">
        <v>0</v>
      </c>
      <c r="G8" s="140">
        <v>0</v>
      </c>
      <c r="H8" s="139">
        <f>IF(($C$5&lt;'WA Apr 2018'!P2),(0),('WA Bills April 2018'!$C$5-'WA Apr 2018'!P2)*'WA Apr 2018'!Q2/100)</f>
        <v>0</v>
      </c>
      <c r="I8" s="141">
        <f>SUM(C8:H8)</f>
        <v>1558.217764</v>
      </c>
      <c r="J8" s="142">
        <f>I8*4</f>
        <v>6232.871056</v>
      </c>
      <c r="K8" s="138">
        <v>0</v>
      </c>
      <c r="L8" s="138">
        <f>'WA Apr 2018'!AZ2</f>
        <v>0</v>
      </c>
      <c r="M8" s="138">
        <f>'WA Apr 2018'!BA2</f>
        <v>0</v>
      </c>
      <c r="N8" s="138">
        <f>'WA Apr 2018'!BB2</f>
        <v>0</v>
      </c>
      <c r="O8" s="142">
        <f>J8</f>
        <v>6232.871056</v>
      </c>
      <c r="P8" s="142">
        <f>O8</f>
        <v>6232.871056</v>
      </c>
      <c r="Q8" s="142">
        <f>O8*1.1</f>
        <v>6856.1581616000003</v>
      </c>
      <c r="R8" s="142">
        <f>P8*1.1</f>
        <v>6856.1581616000003</v>
      </c>
      <c r="S8" s="143">
        <f>'WA Apr 2018'!BI2</f>
        <v>0</v>
      </c>
      <c r="T8" s="144" t="str">
        <f>'WA Apr 2018'!BJ2</f>
        <v>n</v>
      </c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</row>
    <row r="9" spans="1:49" ht="18" customHeight="1" thickBot="1" x14ac:dyDescent="0.2">
      <c r="A9" s="153" t="str">
        <f>'WA Apr 2018'!K3</f>
        <v>Synergy</v>
      </c>
      <c r="B9" s="155" t="str">
        <f>'WA Apr 2018'!L3</f>
        <v>Regulated</v>
      </c>
      <c r="C9" s="146">
        <f>91*'WA Apr 2018'!M3/100</f>
        <v>41.987763999999999</v>
      </c>
      <c r="D9" s="146">
        <f>IF($C$5&gt;='WA Apr 2018'!P3,('WA Apr 2018'!P3*'WA Apr 2018'!N3/100),('WA Bills April 2018'!$C$5*'WA Apr 2018'!N3/100))</f>
        <v>1516.23</v>
      </c>
      <c r="E9" s="146">
        <v>0</v>
      </c>
      <c r="F9" s="146">
        <v>0</v>
      </c>
      <c r="G9" s="147">
        <v>0</v>
      </c>
      <c r="H9" s="146">
        <f>IF(($C$5&lt;'WA Apr 2018'!P3),(0),('WA Bills April 2018'!$C$5-'WA Apr 2018'!P3)*'WA Apr 2018'!Q3/100)</f>
        <v>0</v>
      </c>
      <c r="I9" s="148">
        <f t="shared" ref="I9" si="0">SUM(C9:H9)</f>
        <v>1558.217764</v>
      </c>
      <c r="J9" s="149">
        <f t="shared" ref="J9" si="1">I9*4</f>
        <v>6232.871056</v>
      </c>
      <c r="K9" s="145">
        <v>0</v>
      </c>
      <c r="L9" s="145">
        <f>'WA Apr 2018'!AZ3</f>
        <v>0</v>
      </c>
      <c r="M9" s="145">
        <f>'WA Apr 2018'!BA3</f>
        <v>0</v>
      </c>
      <c r="N9" s="145">
        <f>'WA Apr 2018'!BB3</f>
        <v>0</v>
      </c>
      <c r="O9" s="149">
        <f>J9-((I9-C9)*L9/100)*4</f>
        <v>6232.871056</v>
      </c>
      <c r="P9" s="149">
        <f>O9-(O9*M9/100)</f>
        <v>6232.871056</v>
      </c>
      <c r="Q9" s="149">
        <f>O9*1.1</f>
        <v>6856.1581616000003</v>
      </c>
      <c r="R9" s="149">
        <f>P9*1.1</f>
        <v>6856.1581616000003</v>
      </c>
      <c r="S9" s="150">
        <f>'WA Apr 2018'!BI3</f>
        <v>0</v>
      </c>
      <c r="T9" s="151" t="str">
        <f>'WA Apr 2018'!BJ3</f>
        <v>n</v>
      </c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</row>
    <row r="10" spans="1:49" ht="14" x14ac:dyDescent="0.15">
      <c r="A10" s="1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</row>
    <row r="11" spans="1:49" ht="15" thickBot="1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9"/>
      <c r="U11" s="126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26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26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26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26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26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</row>
    <row r="17" spans="1:49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159" t="s">
        <v>110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61" t="s">
        <v>65</v>
      </c>
      <c r="P17" s="161" t="s">
        <v>7</v>
      </c>
      <c r="Q17" s="161" t="s">
        <v>165</v>
      </c>
      <c r="R17" s="161" t="s">
        <v>60</v>
      </c>
      <c r="S17" s="160" t="s">
        <v>8</v>
      </c>
      <c r="T17" s="162" t="s">
        <v>9</v>
      </c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</row>
    <row r="18" spans="1:49" ht="18" customHeight="1" thickBot="1" x14ac:dyDescent="0.2">
      <c r="A18" s="163" t="str">
        <f>'WA Apr 2018'!K4</f>
        <v>Synergy</v>
      </c>
      <c r="B18" s="164" t="str">
        <f>'WA Apr 2018'!L4</f>
        <v>Regulated</v>
      </c>
      <c r="C18" s="165">
        <f>91*'WA Apr 2018'!M4/100</f>
        <v>173.42780000000002</v>
      </c>
      <c r="D18" s="165">
        <f>(C13*C14)*'WA Apr 2018'!N2/100</f>
        <v>1061.3610000000001</v>
      </c>
      <c r="E18" s="165">
        <v>0</v>
      </c>
      <c r="F18" s="165">
        <v>0</v>
      </c>
      <c r="G18" s="166">
        <v>0</v>
      </c>
      <c r="H18" s="165">
        <f>(C13*C15)*'WA Apr 2018'!W4/100</f>
        <v>154.7895</v>
      </c>
      <c r="I18" s="167">
        <f>SUM(C18:H18)</f>
        <v>1389.5783000000001</v>
      </c>
      <c r="J18" s="168">
        <f>I18*4</f>
        <v>5558.3132000000005</v>
      </c>
      <c r="K18" s="169">
        <v>0</v>
      </c>
      <c r="L18" s="169">
        <f>'WA Apr 2018'!AZ4</f>
        <v>0</v>
      </c>
      <c r="M18" s="169">
        <f>'WA Apr 2018'!BA4</f>
        <v>0</v>
      </c>
      <c r="N18" s="169">
        <f>'WA Apr 2018'!BB4</f>
        <v>0</v>
      </c>
      <c r="O18" s="168">
        <f>J18</f>
        <v>5558.3132000000005</v>
      </c>
      <c r="P18" s="168">
        <f>O18</f>
        <v>5558.3132000000005</v>
      </c>
      <c r="Q18" s="168">
        <f>O18*1.1</f>
        <v>6114.1445200000007</v>
      </c>
      <c r="R18" s="168">
        <f>P18*1.1</f>
        <v>6114.1445200000007</v>
      </c>
      <c r="S18" s="170">
        <f>'WA Apr 2018'!BI4</f>
        <v>0</v>
      </c>
      <c r="T18" s="171" t="str">
        <f>'WA Apr 2018'!BJ4</f>
        <v>n</v>
      </c>
      <c r="U18" s="126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</row>
    <row r="19" spans="1:49" ht="14" x14ac:dyDescent="0.15">
      <c r="A19" s="127"/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6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</row>
    <row r="20" spans="1:49" ht="14" x14ac:dyDescent="0.15">
      <c r="A20" s="127"/>
      <c r="B20" s="127"/>
      <c r="C20" s="127"/>
      <c r="D20" s="127"/>
      <c r="E20" s="127"/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6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</row>
    <row r="21" spans="1:49" ht="14" x14ac:dyDescent="0.15">
      <c r="A21" s="127"/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6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</row>
    <row r="22" spans="1:49" ht="14" x14ac:dyDescent="0.15">
      <c r="A22" s="1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6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</row>
    <row r="23" spans="1:49" ht="14" x14ac:dyDescent="0.15">
      <c r="A23" s="127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6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</row>
    <row r="24" spans="1:49" ht="14" x14ac:dyDescent="0.15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6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</row>
    <row r="25" spans="1:49" ht="14" x14ac:dyDescent="0.15">
      <c r="A25" s="127"/>
      <c r="B25" s="127"/>
      <c r="C25" s="127"/>
      <c r="D25" s="127"/>
      <c r="E25" s="127"/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</row>
    <row r="26" spans="1:49" ht="14" x14ac:dyDescent="0.15">
      <c r="A26" s="1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6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</row>
    <row r="27" spans="1:49" ht="14" x14ac:dyDescent="0.15">
      <c r="A27" s="127"/>
      <c r="B27" s="127"/>
      <c r="C27" s="127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6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</row>
    <row r="28" spans="1:49" ht="14" x14ac:dyDescent="0.15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6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</row>
    <row r="29" spans="1:49" ht="14" x14ac:dyDescent="0.15">
      <c r="A29" s="127"/>
      <c r="B29" s="127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6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</row>
    <row r="30" spans="1:49" ht="14" x14ac:dyDescent="0.15">
      <c r="A30" s="127"/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6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</row>
    <row r="31" spans="1:49" ht="14" x14ac:dyDescent="0.15">
      <c r="A31" s="127"/>
      <c r="B31" s="127"/>
      <c r="C31" s="127"/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6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</row>
    <row r="32" spans="1:49" ht="14" x14ac:dyDescent="0.15">
      <c r="A32" s="127"/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6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</row>
    <row r="33" spans="1:49" ht="14" x14ac:dyDescent="0.15">
      <c r="A33" s="127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6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</row>
    <row r="34" spans="1:49" ht="14" x14ac:dyDescent="0.15">
      <c r="A34" s="127"/>
      <c r="B34" s="127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6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</row>
    <row r="35" spans="1:49" ht="14" x14ac:dyDescent="0.15">
      <c r="A35" s="127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6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</row>
    <row r="36" spans="1:49" ht="14" x14ac:dyDescent="0.15">
      <c r="A36" s="127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6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</row>
    <row r="37" spans="1:49" ht="14" x14ac:dyDescent="0.15">
      <c r="A37" s="127"/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6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</row>
    <row r="38" spans="1:49" ht="14" x14ac:dyDescent="0.15">
      <c r="A38" s="127"/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6"/>
      <c r="V38" s="132"/>
      <c r="W38" s="132"/>
      <c r="X38" s="132"/>
      <c r="Y38" s="132"/>
      <c r="Z38" s="132"/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</row>
    <row r="39" spans="1:49" ht="14" x14ac:dyDescent="0.15">
      <c r="A39" s="127"/>
      <c r="B39" s="1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6"/>
      <c r="V39" s="132"/>
      <c r="W39" s="132"/>
      <c r="X39" s="132"/>
      <c r="Y39" s="132"/>
      <c r="Z39" s="132"/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</row>
    <row r="40" spans="1:49" ht="14" x14ac:dyDescent="0.15">
      <c r="A40" s="127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6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</row>
    <row r="41" spans="1:49" ht="14" x14ac:dyDescent="0.15">
      <c r="A41" s="127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6"/>
      <c r="V41" s="132"/>
      <c r="W41" s="132"/>
      <c r="X41" s="132"/>
      <c r="Y41" s="132"/>
      <c r="Z41" s="132"/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</row>
    <row r="42" spans="1:49" ht="14" x14ac:dyDescent="0.15">
      <c r="A42" s="127"/>
      <c r="B42" s="127"/>
      <c r="C42" s="127"/>
      <c r="D42" s="127"/>
      <c r="E42" s="127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6"/>
      <c r="V42" s="132"/>
      <c r="W42" s="132"/>
      <c r="X42" s="132"/>
      <c r="Y42" s="132"/>
      <c r="Z42" s="132"/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</row>
    <row r="43" spans="1:49" ht="14" x14ac:dyDescent="0.15">
      <c r="A43" s="1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6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</row>
    <row r="44" spans="1:49" ht="14" x14ac:dyDescent="0.15">
      <c r="A44" s="1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6"/>
      <c r="V44" s="132"/>
      <c r="W44" s="132"/>
      <c r="X44" s="132"/>
      <c r="Y44" s="132"/>
      <c r="Z44" s="132"/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</row>
    <row r="45" spans="1:49" ht="14" x14ac:dyDescent="0.15">
      <c r="A45" s="127"/>
      <c r="B45" s="127"/>
      <c r="C45" s="127"/>
      <c r="D45" s="127"/>
      <c r="E45" s="127"/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6"/>
      <c r="V45" s="132"/>
      <c r="W45" s="13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</row>
    <row r="46" spans="1:49" ht="14" x14ac:dyDescent="0.15">
      <c r="A46" s="127"/>
      <c r="B46" s="127"/>
      <c r="C46" s="127"/>
      <c r="D46" s="127"/>
      <c r="E46" s="127"/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6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32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</row>
    <row r="47" spans="1:49" ht="14" x14ac:dyDescent="0.15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6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32"/>
      <c r="AL47" s="132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</row>
    <row r="48" spans="1:49" ht="14" x14ac:dyDescent="0.15">
      <c r="A48" s="127"/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6"/>
      <c r="V48" s="132"/>
      <c r="W48" s="132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</row>
    <row r="49" spans="1:49" ht="14" x14ac:dyDescent="0.15">
      <c r="A49" s="127"/>
      <c r="B49" s="127"/>
      <c r="C49" s="127"/>
      <c r="D49" s="127"/>
      <c r="E49" s="127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6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</row>
    <row r="50" spans="1:49" ht="14" x14ac:dyDescent="0.15">
      <c r="A50" s="127"/>
      <c r="B50" s="127"/>
      <c r="C50" s="127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6"/>
      <c r="V50" s="132"/>
      <c r="W50" s="132"/>
      <c r="X50" s="132"/>
      <c r="Y50" s="132"/>
      <c r="Z50" s="132"/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32"/>
      <c r="AL50" s="132"/>
      <c r="AM50" s="132"/>
      <c r="AN50" s="132"/>
      <c r="AO50" s="132"/>
      <c r="AP50" s="132"/>
      <c r="AQ50" s="132"/>
      <c r="AR50" s="132"/>
      <c r="AS50" s="132"/>
      <c r="AT50" s="132"/>
      <c r="AU50" s="132"/>
      <c r="AV50" s="132"/>
      <c r="AW50" s="132"/>
    </row>
    <row r="51" spans="1:49" ht="14" x14ac:dyDescent="0.15">
      <c r="A51" s="127"/>
      <c r="B51" s="1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6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</row>
    <row r="52" spans="1:49" ht="14" x14ac:dyDescent="0.15">
      <c r="A52" s="127"/>
      <c r="B52" s="127"/>
      <c r="C52" s="127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6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</row>
    <row r="53" spans="1:49" ht="14" x14ac:dyDescent="0.15">
      <c r="A53" s="127"/>
      <c r="B53" s="1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6"/>
      <c r="V53" s="132"/>
      <c r="W53" s="132"/>
      <c r="X53" s="132"/>
      <c r="Y53" s="132"/>
      <c r="Z53" s="132"/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</row>
    <row r="54" spans="1:49" ht="14" x14ac:dyDescent="0.15">
      <c r="A54" s="127"/>
      <c r="B54" s="127"/>
      <c r="C54" s="127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6"/>
      <c r="V54" s="132"/>
      <c r="W54" s="132"/>
      <c r="X54" s="132"/>
      <c r="Y54" s="132"/>
      <c r="Z54" s="132"/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</row>
    <row r="55" spans="1:49" ht="14" x14ac:dyDescent="0.15">
      <c r="A55" s="127"/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6"/>
      <c r="V55" s="132"/>
      <c r="W55" s="132"/>
      <c r="X55" s="132"/>
      <c r="Y55" s="132"/>
      <c r="Z55" s="132"/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</row>
    <row r="56" spans="1:49" ht="14" x14ac:dyDescent="0.15">
      <c r="A56" s="127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6"/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</row>
    <row r="57" spans="1:49" ht="14" x14ac:dyDescent="0.15">
      <c r="A57" s="127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6"/>
      <c r="V57" s="132"/>
      <c r="W57" s="132"/>
      <c r="X57" s="132"/>
      <c r="Y57" s="132"/>
      <c r="Z57" s="132"/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</row>
    <row r="58" spans="1:49" ht="14" x14ac:dyDescent="0.15">
      <c r="A58" s="127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6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</row>
    <row r="59" spans="1:49" ht="14" x14ac:dyDescent="0.15">
      <c r="A59" s="127"/>
      <c r="B59" s="127"/>
      <c r="C59" s="127"/>
      <c r="D59" s="127"/>
      <c r="E59" s="127"/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6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</row>
    <row r="60" spans="1:49" ht="14" x14ac:dyDescent="0.15">
      <c r="A60" s="127"/>
      <c r="B60" s="127"/>
      <c r="C60" s="127"/>
      <c r="D60" s="127"/>
      <c r="E60" s="127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6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</row>
    <row r="61" spans="1:49" ht="14" x14ac:dyDescent="0.15">
      <c r="A61" s="127"/>
      <c r="B61" s="127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6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</row>
    <row r="62" spans="1:49" ht="14" x14ac:dyDescent="0.15">
      <c r="A62" s="127"/>
      <c r="B62" s="127"/>
      <c r="C62" s="127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6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</row>
    <row r="63" spans="1:49" ht="14" x14ac:dyDescent="0.15">
      <c r="A63" s="127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6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</row>
    <row r="64" spans="1:49" ht="14" x14ac:dyDescent="0.15">
      <c r="A64" s="127"/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6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</row>
    <row r="65" spans="1:49" ht="14" x14ac:dyDescent="0.15">
      <c r="A65" s="127"/>
      <c r="B65" s="127"/>
      <c r="C65" s="127"/>
      <c r="D65" s="127"/>
      <c r="E65" s="127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6"/>
      <c r="V65" s="132"/>
      <c r="W65" s="132"/>
      <c r="X65" s="132"/>
      <c r="Y65" s="132"/>
      <c r="Z65" s="132"/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</row>
    <row r="66" spans="1:49" ht="14" x14ac:dyDescent="0.15">
      <c r="A66" s="127"/>
      <c r="B66" s="127"/>
      <c r="C66" s="127"/>
      <c r="D66" s="127"/>
      <c r="E66" s="127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6"/>
      <c r="V66" s="132"/>
      <c r="W66" s="132"/>
      <c r="X66" s="132"/>
      <c r="Y66" s="132"/>
      <c r="Z66" s="132"/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</row>
    <row r="67" spans="1:49" ht="14" x14ac:dyDescent="0.15">
      <c r="A67" s="127"/>
      <c r="B67" s="127"/>
      <c r="C67" s="127"/>
      <c r="D67" s="127"/>
      <c r="E67" s="127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6"/>
      <c r="V67" s="132"/>
      <c r="W67" s="132"/>
      <c r="X67" s="132"/>
      <c r="Y67" s="132"/>
      <c r="Z67" s="132"/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</row>
    <row r="68" spans="1:49" ht="14" x14ac:dyDescent="0.15">
      <c r="A68" s="127"/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6"/>
      <c r="V68" s="132"/>
      <c r="W68" s="132"/>
      <c r="X68" s="132"/>
      <c r="Y68" s="132"/>
      <c r="Z68" s="132"/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</row>
    <row r="69" spans="1:49" ht="14" x14ac:dyDescent="0.15">
      <c r="A69" s="127"/>
      <c r="B69" s="127"/>
      <c r="C69" s="127"/>
      <c r="D69" s="127"/>
      <c r="E69" s="127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6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</row>
    <row r="70" spans="1:49" ht="14" x14ac:dyDescent="0.15">
      <c r="A70" s="127"/>
      <c r="B70" s="127"/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6"/>
      <c r="V70" s="132"/>
      <c r="W70" s="132"/>
      <c r="X70" s="132"/>
      <c r="Y70" s="132"/>
      <c r="Z70" s="132"/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</row>
    <row r="71" spans="1:49" ht="14" x14ac:dyDescent="0.15">
      <c r="A71" s="127"/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6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</row>
    <row r="72" spans="1:49" ht="14" x14ac:dyDescent="0.15">
      <c r="A72" s="127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6"/>
      <c r="V72" s="132"/>
      <c r="W72" s="132"/>
      <c r="X72" s="132"/>
      <c r="Y72" s="132"/>
      <c r="Z72" s="132"/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</row>
    <row r="73" spans="1:49" ht="14" x14ac:dyDescent="0.15">
      <c r="A73" s="127"/>
      <c r="B73" s="127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6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</row>
    <row r="74" spans="1:49" ht="14" x14ac:dyDescent="0.15">
      <c r="A74" s="127"/>
      <c r="B74" s="127"/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6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</row>
    <row r="75" spans="1:49" ht="14" x14ac:dyDescent="0.15">
      <c r="A75" s="127"/>
      <c r="B75" s="127"/>
      <c r="C75" s="127"/>
      <c r="D75" s="127"/>
      <c r="E75" s="127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6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</row>
    <row r="76" spans="1:49" ht="14" x14ac:dyDescent="0.15">
      <c r="A76" s="127"/>
      <c r="B76" s="127"/>
      <c r="C76" s="127"/>
      <c r="D76" s="127"/>
      <c r="E76" s="127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6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</row>
    <row r="77" spans="1:49" ht="14" x14ac:dyDescent="0.15">
      <c r="A77" s="127"/>
      <c r="B77" s="127"/>
      <c r="C77" s="127"/>
      <c r="D77" s="127"/>
      <c r="E77" s="127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6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</row>
    <row r="78" spans="1:49" ht="14" x14ac:dyDescent="0.15">
      <c r="A78" s="127"/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6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</row>
    <row r="79" spans="1:49" ht="14" x14ac:dyDescent="0.15">
      <c r="A79" s="127"/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6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</row>
    <row r="80" spans="1:49" ht="14" x14ac:dyDescent="0.15">
      <c r="A80" s="127"/>
      <c r="B80" s="127"/>
      <c r="C80" s="127"/>
      <c r="D80" s="127"/>
      <c r="E80" s="127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6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</row>
    <row r="81" spans="1:49" ht="14" x14ac:dyDescent="0.15">
      <c r="A81" s="127"/>
      <c r="B81" s="127"/>
      <c r="C81" s="127"/>
      <c r="D81" s="127"/>
      <c r="E81" s="127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6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</row>
    <row r="82" spans="1:49" ht="14" x14ac:dyDescent="0.15">
      <c r="A82" s="127"/>
      <c r="B82" s="127"/>
      <c r="C82" s="127"/>
      <c r="D82" s="127"/>
      <c r="E82" s="127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6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</row>
    <row r="83" spans="1:49" ht="14" x14ac:dyDescent="0.15">
      <c r="A83" s="127"/>
      <c r="B83" s="127"/>
      <c r="C83" s="127"/>
      <c r="D83" s="127"/>
      <c r="E83" s="127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6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</row>
    <row r="84" spans="1:49" ht="14" x14ac:dyDescent="0.15">
      <c r="A84" s="127"/>
      <c r="B84" s="127"/>
      <c r="C84" s="127"/>
      <c r="D84" s="127"/>
      <c r="E84" s="127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6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</row>
    <row r="85" spans="1:49" ht="14" x14ac:dyDescent="0.15">
      <c r="A85" s="127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6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</row>
    <row r="86" spans="1:49" ht="14" x14ac:dyDescent="0.15">
      <c r="A86" s="127"/>
      <c r="B86" s="127"/>
      <c r="C86" s="127"/>
      <c r="D86" s="127"/>
      <c r="E86" s="127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6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</row>
    <row r="87" spans="1:49" ht="14" x14ac:dyDescent="0.15">
      <c r="A87" s="127"/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6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</row>
    <row r="88" spans="1:49" ht="14" x14ac:dyDescent="0.15">
      <c r="A88" s="127"/>
      <c r="B88" s="127"/>
      <c r="C88" s="127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6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</row>
    <row r="89" spans="1:49" ht="14" x14ac:dyDescent="0.15">
      <c r="A89" s="127"/>
      <c r="B89" s="127"/>
      <c r="C89" s="127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6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</row>
    <row r="90" spans="1:49" ht="14" x14ac:dyDescent="0.15">
      <c r="A90" s="127"/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6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</row>
    <row r="91" spans="1:49" ht="14" x14ac:dyDescent="0.15">
      <c r="A91" s="127"/>
      <c r="B91" s="127"/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6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</row>
    <row r="92" spans="1:49" ht="14" x14ac:dyDescent="0.15">
      <c r="A92" s="127"/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6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</row>
    <row r="93" spans="1:49" ht="14" x14ac:dyDescent="0.15">
      <c r="A93" s="127"/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6"/>
      <c r="V93" s="132"/>
      <c r="W93" s="132"/>
      <c r="X93" s="132"/>
      <c r="Y93" s="132"/>
      <c r="Z93" s="132"/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</row>
    <row r="94" spans="1:49" ht="14" x14ac:dyDescent="0.15">
      <c r="A94" s="127"/>
      <c r="B94" s="127"/>
      <c r="C94" s="127"/>
      <c r="D94" s="127"/>
      <c r="E94" s="127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6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</row>
    <row r="95" spans="1:49" ht="14" x14ac:dyDescent="0.15">
      <c r="A95" s="127"/>
      <c r="B95" s="127"/>
      <c r="C95" s="127"/>
      <c r="D95" s="127"/>
      <c r="E95" s="127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6"/>
      <c r="V95" s="132"/>
      <c r="W95" s="132"/>
      <c r="X95" s="132"/>
      <c r="Y95" s="132"/>
      <c r="Z95" s="132"/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</row>
    <row r="96" spans="1:49" ht="14" x14ac:dyDescent="0.15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6"/>
      <c r="V96" s="132"/>
      <c r="W96" s="132"/>
      <c r="X96" s="132"/>
      <c r="Y96" s="132"/>
      <c r="Z96" s="132"/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</row>
    <row r="97" spans="1:49" ht="14" x14ac:dyDescent="0.15">
      <c r="A97" s="127"/>
      <c r="B97" s="127"/>
      <c r="C97" s="127"/>
      <c r="D97" s="127"/>
      <c r="E97" s="127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6"/>
      <c r="V97" s="132"/>
      <c r="W97" s="132"/>
      <c r="X97" s="132"/>
      <c r="Y97" s="132"/>
      <c r="Z97" s="132"/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</row>
    <row r="98" spans="1:49" ht="14" x14ac:dyDescent="0.15">
      <c r="A98" s="127"/>
      <c r="B98" s="127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6"/>
      <c r="V98" s="132"/>
      <c r="W98" s="132"/>
      <c r="X98" s="132"/>
      <c r="Y98" s="132"/>
      <c r="Z98" s="132"/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</row>
    <row r="99" spans="1:49" ht="14" x14ac:dyDescent="0.15">
      <c r="A99" s="127"/>
      <c r="B99" s="127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6"/>
      <c r="V99" s="132"/>
      <c r="W99" s="132"/>
      <c r="X99" s="132"/>
      <c r="Y99" s="132"/>
      <c r="Z99" s="132"/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</row>
    <row r="100" spans="1:49" ht="14" x14ac:dyDescent="0.15">
      <c r="A100" s="127"/>
      <c r="B100" s="127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6"/>
      <c r="V100" s="132"/>
      <c r="W100" s="132"/>
      <c r="X100" s="132"/>
      <c r="Y100" s="132"/>
      <c r="Z100" s="132"/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</row>
    <row r="101" spans="1:49" ht="14" x14ac:dyDescent="0.15">
      <c r="A101" s="127"/>
      <c r="B101" s="127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6"/>
      <c r="V101" s="132"/>
      <c r="W101" s="132"/>
      <c r="X101" s="132"/>
      <c r="Y101" s="132"/>
      <c r="Z101" s="132"/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</row>
    <row r="102" spans="1:49" ht="14" x14ac:dyDescent="0.15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6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</row>
    <row r="103" spans="1:49" ht="14" x14ac:dyDescent="0.15">
      <c r="A103" s="127"/>
      <c r="B103" s="127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6"/>
      <c r="V103" s="132"/>
      <c r="W103" s="132"/>
      <c r="X103" s="132"/>
      <c r="Y103" s="132"/>
      <c r="Z103" s="132"/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</row>
    <row r="104" spans="1:49" ht="14" x14ac:dyDescent="0.15">
      <c r="A104" s="127"/>
      <c r="B104" s="127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6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</row>
    <row r="105" spans="1:49" ht="14" x14ac:dyDescent="0.15">
      <c r="A105" s="127"/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6"/>
      <c r="V105" s="132"/>
      <c r="W105" s="132"/>
      <c r="X105" s="132"/>
      <c r="Y105" s="132"/>
      <c r="Z105" s="132"/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</row>
    <row r="106" spans="1:49" ht="14" x14ac:dyDescent="0.15">
      <c r="A106" s="127"/>
      <c r="B106" s="127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6"/>
      <c r="V106" s="132"/>
      <c r="W106" s="132"/>
      <c r="X106" s="132"/>
      <c r="Y106" s="132"/>
      <c r="Z106" s="132"/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</row>
    <row r="107" spans="1:49" ht="14" x14ac:dyDescent="0.15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6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</row>
    <row r="108" spans="1:49" ht="14" x14ac:dyDescent="0.15">
      <c r="A108" s="127"/>
      <c r="B108" s="127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6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</row>
    <row r="109" spans="1:49" ht="14" x14ac:dyDescent="0.15">
      <c r="A109" s="127"/>
      <c r="B109" s="127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6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</row>
    <row r="110" spans="1:49" ht="14" x14ac:dyDescent="0.15">
      <c r="A110" s="127"/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6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</row>
    <row r="111" spans="1:49" ht="14" x14ac:dyDescent="0.15">
      <c r="A111" s="127"/>
      <c r="B111" s="127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6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</row>
    <row r="112" spans="1:49" ht="14" x14ac:dyDescent="0.15">
      <c r="A112" s="127"/>
      <c r="B112" s="127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6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</row>
    <row r="113" spans="1:49" ht="14" x14ac:dyDescent="0.15">
      <c r="A113" s="127"/>
      <c r="B113" s="127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6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</row>
    <row r="114" spans="1:49" ht="14" x14ac:dyDescent="0.15">
      <c r="A114" s="127"/>
      <c r="B114" s="127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6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</row>
    <row r="115" spans="1:49" ht="14" x14ac:dyDescent="0.15">
      <c r="A115" s="127"/>
      <c r="B115" s="127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6"/>
      <c r="V115" s="132"/>
      <c r="W115" s="132"/>
      <c r="X115" s="132"/>
      <c r="Y115" s="132"/>
      <c r="Z115" s="132"/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</row>
    <row r="116" spans="1:49" ht="14" x14ac:dyDescent="0.15">
      <c r="A116" s="127"/>
      <c r="B116" s="127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6"/>
      <c r="V116" s="132"/>
      <c r="W116" s="132"/>
      <c r="X116" s="132"/>
      <c r="Y116" s="132"/>
      <c r="Z116" s="132"/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</row>
    <row r="117" spans="1:49" ht="14" x14ac:dyDescent="0.15">
      <c r="A117" s="127"/>
      <c r="B117" s="127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6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</row>
    <row r="118" spans="1:49" ht="14" x14ac:dyDescent="0.15">
      <c r="A118" s="127"/>
      <c r="B118" s="127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6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</row>
    <row r="119" spans="1:49" ht="14" x14ac:dyDescent="0.15">
      <c r="A119" s="127"/>
      <c r="B119" s="127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6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</row>
    <row r="120" spans="1:49" ht="14" x14ac:dyDescent="0.15">
      <c r="A120" s="127"/>
      <c r="B120" s="127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6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</row>
    <row r="121" spans="1:49" ht="14" x14ac:dyDescent="0.15">
      <c r="A121" s="127"/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6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</row>
    <row r="122" spans="1:49" ht="14" x14ac:dyDescent="0.15">
      <c r="A122" s="127"/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6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</row>
    <row r="123" spans="1:49" ht="14" x14ac:dyDescent="0.15">
      <c r="A123" s="127"/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6"/>
      <c r="V123" s="132"/>
      <c r="W123" s="132"/>
      <c r="X123" s="132"/>
      <c r="Y123" s="132"/>
      <c r="Z123" s="132"/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</row>
    <row r="124" spans="1:49" ht="14" x14ac:dyDescent="0.15">
      <c r="A124" s="127"/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6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</row>
    <row r="125" spans="1:49" ht="14" x14ac:dyDescent="0.15">
      <c r="A125" s="127"/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6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</row>
    <row r="126" spans="1:49" ht="14" x14ac:dyDescent="0.15">
      <c r="A126" s="127"/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6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</row>
    <row r="127" spans="1:49" ht="14" x14ac:dyDescent="0.15">
      <c r="A127" s="127"/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6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</row>
    <row r="128" spans="1:49" ht="14" x14ac:dyDescent="0.15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6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</row>
    <row r="129" spans="1:49" ht="14" x14ac:dyDescent="0.15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6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</row>
    <row r="130" spans="1:49" ht="14" x14ac:dyDescent="0.15">
      <c r="A130" s="127"/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6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</row>
    <row r="131" spans="1:49" ht="14" x14ac:dyDescent="0.15">
      <c r="A131" s="127"/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6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</row>
    <row r="132" spans="1:49" ht="14" x14ac:dyDescent="0.15">
      <c r="A132" s="127"/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6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</row>
    <row r="133" spans="1:49" ht="14" x14ac:dyDescent="0.15">
      <c r="A133" s="127"/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6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</row>
    <row r="134" spans="1:49" ht="14" x14ac:dyDescent="0.15">
      <c r="A134" s="127"/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6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</row>
    <row r="135" spans="1:49" ht="14" x14ac:dyDescent="0.15">
      <c r="A135" s="127"/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6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</row>
    <row r="136" spans="1:49" ht="14" x14ac:dyDescent="0.15">
      <c r="A136" s="127"/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6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</row>
    <row r="137" spans="1:49" ht="14" x14ac:dyDescent="0.15">
      <c r="A137" s="127"/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6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</row>
    <row r="138" spans="1:49" ht="14" x14ac:dyDescent="0.15">
      <c r="A138" s="127"/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6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</row>
    <row r="139" spans="1:49" ht="14" x14ac:dyDescent="0.15">
      <c r="A139" s="127"/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6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</row>
    <row r="140" spans="1:49" ht="14" x14ac:dyDescent="0.15">
      <c r="A140" s="127"/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6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</row>
    <row r="141" spans="1:49" ht="14" x14ac:dyDescent="0.15">
      <c r="A141" s="127"/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6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</row>
    <row r="142" spans="1:49" ht="14" x14ac:dyDescent="0.15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6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</row>
    <row r="143" spans="1:49" ht="14" x14ac:dyDescent="0.15">
      <c r="A143" s="127"/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6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</row>
    <row r="144" spans="1:49" ht="14" x14ac:dyDescent="0.15">
      <c r="A144" s="127"/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6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</row>
    <row r="145" spans="1:49" ht="14" x14ac:dyDescent="0.15">
      <c r="A145" s="127"/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6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</row>
    <row r="146" spans="1:49" ht="14" x14ac:dyDescent="0.15">
      <c r="A146" s="127"/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6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</row>
    <row r="147" spans="1:49" ht="14" x14ac:dyDescent="0.15">
      <c r="A147" s="127"/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6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</row>
    <row r="148" spans="1:49" ht="14" x14ac:dyDescent="0.15">
      <c r="A148" s="127"/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6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</row>
    <row r="149" spans="1:49" ht="14" x14ac:dyDescent="0.15">
      <c r="A149" s="127"/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6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</row>
    <row r="150" spans="1:49" ht="14" x14ac:dyDescent="0.15">
      <c r="A150" s="127"/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6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</row>
    <row r="151" spans="1:49" ht="14" x14ac:dyDescent="0.15">
      <c r="A151" s="127"/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6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</row>
    <row r="152" spans="1:49" ht="14" x14ac:dyDescent="0.15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6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</row>
    <row r="153" spans="1:49" ht="14" x14ac:dyDescent="0.15">
      <c r="A153" s="127"/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6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</row>
    <row r="154" spans="1:49" ht="14" x14ac:dyDescent="0.15">
      <c r="A154" s="127"/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6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</row>
    <row r="155" spans="1:49" ht="14" x14ac:dyDescent="0.15">
      <c r="A155" s="127"/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6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</row>
    <row r="156" spans="1:49" ht="14" x14ac:dyDescent="0.15">
      <c r="A156" s="127"/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6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</row>
    <row r="157" spans="1:49" ht="14" x14ac:dyDescent="0.15">
      <c r="A157" s="127"/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6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</row>
    <row r="158" spans="1:49" ht="14" x14ac:dyDescent="0.15">
      <c r="A158" s="127"/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6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</row>
    <row r="159" spans="1:49" ht="14" x14ac:dyDescent="0.15">
      <c r="A159" s="127"/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6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</row>
    <row r="160" spans="1:49" ht="14" x14ac:dyDescent="0.15">
      <c r="A160" s="127"/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6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</row>
    <row r="161" spans="1:49" ht="14" x14ac:dyDescent="0.15">
      <c r="A161" s="127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6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</row>
    <row r="162" spans="1:49" ht="14" x14ac:dyDescent="0.15">
      <c r="A162" s="12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6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</row>
    <row r="163" spans="1:49" ht="14" x14ac:dyDescent="0.15">
      <c r="A163" s="127"/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6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</row>
    <row r="164" spans="1:49" ht="14" x14ac:dyDescent="0.15">
      <c r="A164" s="127"/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6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</row>
    <row r="165" spans="1:49" ht="14" x14ac:dyDescent="0.15">
      <c r="A165" s="127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6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</row>
    <row r="166" spans="1:49" ht="14" x14ac:dyDescent="0.15">
      <c r="A166" s="127"/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6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</row>
    <row r="167" spans="1:49" ht="14" x14ac:dyDescent="0.15">
      <c r="A167" s="127"/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6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</row>
    <row r="168" spans="1:49" ht="14" x14ac:dyDescent="0.15">
      <c r="A168" s="127"/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6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</row>
    <row r="169" spans="1:49" ht="14" x14ac:dyDescent="0.15">
      <c r="A169" s="127"/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6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</row>
    <row r="170" spans="1:49" ht="14" x14ac:dyDescent="0.15">
      <c r="A170" s="127"/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6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</row>
    <row r="171" spans="1:49" ht="14" x14ac:dyDescent="0.15">
      <c r="A171" s="127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6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</row>
    <row r="172" spans="1:49" ht="14" x14ac:dyDescent="0.15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6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</row>
    <row r="173" spans="1:49" ht="14" x14ac:dyDescent="0.15">
      <c r="A173" s="127"/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6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</row>
    <row r="174" spans="1:49" ht="14" x14ac:dyDescent="0.15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6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</row>
    <row r="175" spans="1:49" ht="14" x14ac:dyDescent="0.15">
      <c r="A175" s="127"/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6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</row>
    <row r="176" spans="1:49" ht="14" x14ac:dyDescent="0.15">
      <c r="A176" s="127"/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6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</row>
    <row r="177" spans="1:49" ht="14" x14ac:dyDescent="0.15">
      <c r="A177" s="127"/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6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</row>
    <row r="178" spans="1:49" ht="14" x14ac:dyDescent="0.15">
      <c r="A178" s="127"/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6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</row>
    <row r="179" spans="1:49" ht="14" x14ac:dyDescent="0.15">
      <c r="A179" s="127"/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6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</row>
    <row r="180" spans="1:49" ht="14" x14ac:dyDescent="0.15">
      <c r="A180" s="127"/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6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</row>
    <row r="181" spans="1:49" ht="14" x14ac:dyDescent="0.15">
      <c r="A181" s="127"/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6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</row>
    <row r="182" spans="1:49" ht="14" x14ac:dyDescent="0.15">
      <c r="A182" s="127"/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6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</row>
    <row r="183" spans="1:49" ht="14" x14ac:dyDescent="0.15">
      <c r="A183" s="127"/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6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</row>
    <row r="184" spans="1:49" ht="14" x14ac:dyDescent="0.15">
      <c r="A184" s="127"/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6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</row>
    <row r="185" spans="1:49" ht="14" x14ac:dyDescent="0.15">
      <c r="A185" s="127"/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6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</row>
    <row r="186" spans="1:49" ht="14" x14ac:dyDescent="0.15">
      <c r="A186" s="127"/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6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</row>
    <row r="187" spans="1:49" ht="14" x14ac:dyDescent="0.15">
      <c r="A187" s="127"/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6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</row>
    <row r="188" spans="1:49" ht="14" x14ac:dyDescent="0.15">
      <c r="A188" s="127"/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6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</row>
    <row r="189" spans="1:49" ht="14" x14ac:dyDescent="0.15">
      <c r="A189" s="127"/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6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</row>
    <row r="190" spans="1:49" ht="14" x14ac:dyDescent="0.15">
      <c r="A190" s="127"/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6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</row>
    <row r="191" spans="1:49" ht="14" x14ac:dyDescent="0.15">
      <c r="A191" s="127"/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6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</row>
    <row r="192" spans="1:49" ht="14" x14ac:dyDescent="0.15">
      <c r="A192" s="127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6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</row>
    <row r="193" spans="1:49" ht="14" x14ac:dyDescent="0.15">
      <c r="A193" s="127"/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6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</row>
    <row r="194" spans="1:49" ht="14" x14ac:dyDescent="0.15">
      <c r="A194" s="127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6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</row>
    <row r="195" spans="1:49" ht="14" x14ac:dyDescent="0.15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6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</row>
    <row r="196" spans="1:49" ht="14" x14ac:dyDescent="0.15">
      <c r="A196" s="127"/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6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</row>
    <row r="197" spans="1:49" ht="14" x14ac:dyDescent="0.15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6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</row>
    <row r="198" spans="1:49" ht="14" x14ac:dyDescent="0.15">
      <c r="A198" s="127"/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6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</row>
    <row r="199" spans="1:49" ht="14" x14ac:dyDescent="0.15">
      <c r="A199" s="127"/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6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</row>
    <row r="200" spans="1:49" ht="14" x14ac:dyDescent="0.15">
      <c r="A200" s="127"/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6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</row>
    <row r="201" spans="1:49" ht="14" x14ac:dyDescent="0.15">
      <c r="A201" s="127"/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6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</row>
    <row r="202" spans="1:49" ht="14" x14ac:dyDescent="0.15">
      <c r="A202" s="127"/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6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</row>
    <row r="203" spans="1:49" ht="14" x14ac:dyDescent="0.15">
      <c r="A203" s="127"/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6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</row>
    <row r="204" spans="1:49" ht="14" x14ac:dyDescent="0.15">
      <c r="A204" s="127"/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6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</row>
    <row r="205" spans="1:49" ht="14" x14ac:dyDescent="0.15">
      <c r="A205" s="127"/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6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</row>
    <row r="206" spans="1:49" ht="14" x14ac:dyDescent="0.15">
      <c r="A206" s="127"/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6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</row>
    <row r="207" spans="1:49" ht="14" x14ac:dyDescent="0.15">
      <c r="A207" s="127"/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6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</row>
    <row r="208" spans="1:49" ht="14" x14ac:dyDescent="0.15">
      <c r="A208" s="127"/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6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</row>
    <row r="209" spans="1:49" ht="14" x14ac:dyDescent="0.15">
      <c r="A209" s="127"/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6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</row>
    <row r="210" spans="1:49" ht="14" x14ac:dyDescent="0.15">
      <c r="A210" s="127"/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6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</row>
    <row r="211" spans="1:49" ht="14" x14ac:dyDescent="0.15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6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</row>
    <row r="212" spans="1:49" ht="14" x14ac:dyDescent="0.15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6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</row>
    <row r="213" spans="1:49" ht="14" x14ac:dyDescent="0.15">
      <c r="A213" s="127"/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6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</row>
    <row r="214" spans="1:49" ht="14" x14ac:dyDescent="0.15">
      <c r="A214" s="127"/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6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</row>
    <row r="215" spans="1:49" ht="14" x14ac:dyDescent="0.15">
      <c r="A215" s="127"/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6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</row>
    <row r="216" spans="1:49" ht="14" x14ac:dyDescent="0.15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6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</row>
    <row r="217" spans="1:49" x14ac:dyDescent="0.15">
      <c r="A217" s="127"/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</row>
    <row r="218" spans="1:49" x14ac:dyDescent="0.15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</row>
    <row r="219" spans="1:49" x14ac:dyDescent="0.15">
      <c r="A219" s="127"/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</row>
    <row r="220" spans="1:49" x14ac:dyDescent="0.15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</row>
    <row r="221" spans="1:49" x14ac:dyDescent="0.15">
      <c r="A221" s="127"/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</row>
    <row r="222" spans="1:49" x14ac:dyDescent="0.15">
      <c r="A222" s="127"/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</row>
    <row r="223" spans="1:49" x14ac:dyDescent="0.15">
      <c r="A223" s="127"/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</row>
    <row r="224" spans="1:49" x14ac:dyDescent="0.15">
      <c r="A224" s="127"/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</row>
    <row r="225" s="127" customFormat="1" x14ac:dyDescent="0.15"/>
    <row r="226" s="127" customFormat="1" x14ac:dyDescent="0.15"/>
    <row r="227" s="127" customFormat="1" x14ac:dyDescent="0.15"/>
    <row r="228" s="127" customFormat="1" x14ac:dyDescent="0.15"/>
    <row r="229" s="127" customFormat="1" x14ac:dyDescent="0.15"/>
    <row r="230" s="127" customFormat="1" x14ac:dyDescent="0.15"/>
    <row r="231" s="127" customFormat="1" x14ac:dyDescent="0.15"/>
    <row r="232" s="127" customFormat="1" x14ac:dyDescent="0.15"/>
    <row r="233" s="127" customFormat="1" x14ac:dyDescent="0.15"/>
    <row r="234" s="127" customFormat="1" x14ac:dyDescent="0.15"/>
    <row r="235" s="127" customFormat="1" x14ac:dyDescent="0.15"/>
    <row r="236" s="127" customFormat="1" x14ac:dyDescent="0.15"/>
    <row r="237" s="127" customFormat="1" x14ac:dyDescent="0.15"/>
    <row r="238" s="127" customFormat="1" x14ac:dyDescent="0.15"/>
    <row r="239" s="127" customFormat="1" x14ac:dyDescent="0.15"/>
    <row r="240" s="127" customFormat="1" x14ac:dyDescent="0.15"/>
    <row r="241" s="127" customFormat="1" x14ac:dyDescent="0.15"/>
    <row r="242" s="127" customFormat="1" x14ac:dyDescent="0.15"/>
    <row r="243" s="127" customFormat="1" x14ac:dyDescent="0.15"/>
    <row r="244" s="127" customFormat="1" x14ac:dyDescent="0.15"/>
    <row r="245" s="127" customFormat="1" x14ac:dyDescent="0.15"/>
    <row r="246" s="127" customFormat="1" x14ac:dyDescent="0.15"/>
    <row r="247" s="127" customFormat="1" x14ac:dyDescent="0.15"/>
    <row r="248" s="127" customFormat="1" x14ac:dyDescent="0.15"/>
    <row r="249" s="127" customFormat="1" x14ac:dyDescent="0.15"/>
    <row r="250" s="127" customFormat="1" x14ac:dyDescent="0.15"/>
    <row r="251" s="127" customFormat="1" x14ac:dyDescent="0.15"/>
    <row r="252" s="127" customFormat="1" x14ac:dyDescent="0.15"/>
    <row r="253" s="127" customFormat="1" x14ac:dyDescent="0.15"/>
    <row r="254" s="127" customFormat="1" x14ac:dyDescent="0.15"/>
    <row r="255" s="127" customFormat="1" x14ac:dyDescent="0.15"/>
    <row r="256" s="127" customFormat="1" x14ac:dyDescent="0.15"/>
    <row r="257" s="127" customFormat="1" x14ac:dyDescent="0.15"/>
    <row r="258" s="127" customFormat="1" x14ac:dyDescent="0.15"/>
    <row r="259" s="127" customFormat="1" x14ac:dyDescent="0.15"/>
    <row r="260" s="127" customFormat="1" x14ac:dyDescent="0.15"/>
    <row r="261" s="127" customFormat="1" x14ac:dyDescent="0.15"/>
    <row r="262" s="127" customFormat="1" x14ac:dyDescent="0.15"/>
    <row r="263" s="127" customFormat="1" x14ac:dyDescent="0.15"/>
    <row r="264" s="127" customFormat="1" x14ac:dyDescent="0.15"/>
    <row r="265" s="127" customFormat="1" x14ac:dyDescent="0.15"/>
    <row r="266" s="127" customFormat="1" x14ac:dyDescent="0.15"/>
    <row r="267" s="127" customFormat="1" x14ac:dyDescent="0.15"/>
    <row r="268" s="127" customFormat="1" x14ac:dyDescent="0.15"/>
    <row r="269" s="127" customFormat="1" x14ac:dyDescent="0.15"/>
    <row r="270" s="127" customFormat="1" x14ac:dyDescent="0.15"/>
    <row r="271" s="127" customFormat="1" x14ac:dyDescent="0.15"/>
    <row r="272" s="127" customFormat="1" x14ac:dyDescent="0.15"/>
    <row r="273" s="127" customFormat="1" x14ac:dyDescent="0.15"/>
    <row r="274" s="127" customFormat="1" x14ac:dyDescent="0.15"/>
    <row r="275" s="127" customFormat="1" x14ac:dyDescent="0.15"/>
    <row r="276" s="127" customFormat="1" x14ac:dyDescent="0.15"/>
    <row r="277" s="127" customFormat="1" x14ac:dyDescent="0.15"/>
    <row r="278" s="127" customFormat="1" x14ac:dyDescent="0.15"/>
    <row r="279" s="127" customFormat="1" x14ac:dyDescent="0.15"/>
    <row r="280" s="127" customFormat="1" x14ac:dyDescent="0.15"/>
    <row r="281" s="127" customFormat="1" x14ac:dyDescent="0.15"/>
    <row r="282" s="127" customFormat="1" x14ac:dyDescent="0.15"/>
    <row r="283" s="127" customFormat="1" x14ac:dyDescent="0.15"/>
    <row r="284" s="127" customFormat="1" x14ac:dyDescent="0.15"/>
    <row r="285" s="127" customFormat="1" x14ac:dyDescent="0.15"/>
    <row r="286" s="127" customFormat="1" x14ac:dyDescent="0.15"/>
    <row r="287" s="127" customFormat="1" x14ac:dyDescent="0.15"/>
    <row r="288" s="127" customFormat="1" x14ac:dyDescent="0.15"/>
    <row r="289" s="127" customFormat="1" x14ac:dyDescent="0.15"/>
    <row r="290" s="127" customFormat="1" x14ac:dyDescent="0.15"/>
    <row r="291" s="127" customFormat="1" x14ac:dyDescent="0.15"/>
    <row r="292" s="127" customFormat="1" x14ac:dyDescent="0.15"/>
    <row r="293" s="127" customFormat="1" x14ac:dyDescent="0.15"/>
    <row r="294" s="127" customFormat="1" x14ac:dyDescent="0.15"/>
    <row r="295" s="127" customFormat="1" x14ac:dyDescent="0.15"/>
    <row r="296" s="127" customFormat="1" x14ac:dyDescent="0.15"/>
    <row r="297" s="127" customFormat="1" x14ac:dyDescent="0.15"/>
    <row r="298" s="127" customFormat="1" x14ac:dyDescent="0.15"/>
    <row r="299" s="127" customFormat="1" x14ac:dyDescent="0.15"/>
    <row r="300" s="127" customFormat="1" x14ac:dyDescent="0.15"/>
    <row r="301" s="127" customFormat="1" x14ac:dyDescent="0.15"/>
    <row r="302" s="127" customFormat="1" x14ac:dyDescent="0.15"/>
    <row r="303" s="127" customFormat="1" x14ac:dyDescent="0.15"/>
    <row r="304" s="127" customFormat="1" x14ac:dyDescent="0.15"/>
    <row r="305" s="127" customFormat="1" x14ac:dyDescent="0.15"/>
    <row r="306" s="127" customFormat="1" x14ac:dyDescent="0.15"/>
    <row r="307" s="127" customFormat="1" x14ac:dyDescent="0.15"/>
    <row r="308" s="127" customFormat="1" x14ac:dyDescent="0.15"/>
    <row r="309" s="127" customFormat="1" x14ac:dyDescent="0.15"/>
    <row r="310" s="127" customFormat="1" x14ac:dyDescent="0.15"/>
    <row r="311" s="127" customFormat="1" x14ac:dyDescent="0.15"/>
    <row r="312" s="127" customFormat="1" x14ac:dyDescent="0.15"/>
    <row r="313" s="127" customFormat="1" x14ac:dyDescent="0.15"/>
    <row r="314" s="127" customFormat="1" x14ac:dyDescent="0.15"/>
    <row r="315" s="127" customFormat="1" x14ac:dyDescent="0.15"/>
    <row r="316" s="127" customFormat="1" x14ac:dyDescent="0.15"/>
    <row r="317" s="127" customFormat="1" x14ac:dyDescent="0.15"/>
    <row r="318" s="127" customFormat="1" x14ac:dyDescent="0.15"/>
    <row r="319" s="127" customFormat="1" x14ac:dyDescent="0.15"/>
    <row r="320" s="127" customFormat="1" x14ac:dyDescent="0.15"/>
    <row r="321" s="127" customFormat="1" x14ac:dyDescent="0.15"/>
    <row r="322" s="127" customFormat="1" x14ac:dyDescent="0.15"/>
    <row r="323" s="127" customFormat="1" x14ac:dyDescent="0.15"/>
    <row r="324" s="127" customFormat="1" x14ac:dyDescent="0.15"/>
    <row r="325" s="127" customFormat="1" x14ac:dyDescent="0.15"/>
    <row r="326" s="127" customFormat="1" x14ac:dyDescent="0.15"/>
    <row r="327" s="127" customFormat="1" x14ac:dyDescent="0.15"/>
    <row r="328" s="127" customFormat="1" x14ac:dyDescent="0.15"/>
    <row r="329" s="127" customFormat="1" x14ac:dyDescent="0.15"/>
    <row r="330" s="127" customFormat="1" x14ac:dyDescent="0.15"/>
    <row r="331" s="127" customFormat="1" x14ac:dyDescent="0.15"/>
    <row r="332" s="127" customFormat="1" x14ac:dyDescent="0.15"/>
    <row r="333" s="127" customFormat="1" x14ac:dyDescent="0.15"/>
    <row r="334" s="127" customFormat="1" x14ac:dyDescent="0.15"/>
    <row r="335" s="127" customFormat="1" x14ac:dyDescent="0.15"/>
    <row r="336" s="127" customFormat="1" x14ac:dyDescent="0.15"/>
    <row r="337" s="127" customFormat="1" x14ac:dyDescent="0.15"/>
    <row r="338" s="127" customFormat="1" x14ac:dyDescent="0.15"/>
    <row r="339" s="127" customFormat="1" x14ac:dyDescent="0.15"/>
    <row r="340" s="127" customFormat="1" x14ac:dyDescent="0.15"/>
    <row r="341" s="127" customFormat="1" x14ac:dyDescent="0.15"/>
    <row r="342" s="127" customFormat="1" x14ac:dyDescent="0.15"/>
    <row r="343" s="127" customFormat="1" x14ac:dyDescent="0.15"/>
    <row r="344" s="127" customFormat="1" x14ac:dyDescent="0.15"/>
    <row r="345" s="127" customFormat="1" x14ac:dyDescent="0.15"/>
    <row r="346" s="127" customFormat="1" x14ac:dyDescent="0.15"/>
    <row r="347" s="127" customFormat="1" x14ac:dyDescent="0.15"/>
    <row r="348" s="127" customFormat="1" x14ac:dyDescent="0.15"/>
    <row r="349" s="127" customFormat="1" x14ac:dyDescent="0.15"/>
    <row r="350" s="127" customFormat="1" x14ac:dyDescent="0.15"/>
    <row r="351" s="127" customFormat="1" x14ac:dyDescent="0.15"/>
    <row r="352" s="127" customFormat="1" x14ac:dyDescent="0.15"/>
    <row r="353" s="127" customFormat="1" x14ac:dyDescent="0.15"/>
    <row r="354" s="127" customFormat="1" x14ac:dyDescent="0.15"/>
    <row r="355" s="127" customFormat="1" x14ac:dyDescent="0.15"/>
    <row r="356" s="127" customFormat="1" x14ac:dyDescent="0.15"/>
    <row r="357" s="127" customFormat="1" x14ac:dyDescent="0.15"/>
    <row r="358" s="127" customFormat="1" x14ac:dyDescent="0.15"/>
    <row r="359" s="127" customFormat="1" x14ac:dyDescent="0.15"/>
    <row r="360" s="127" customFormat="1" x14ac:dyDescent="0.15"/>
    <row r="361" s="127" customFormat="1" x14ac:dyDescent="0.15"/>
    <row r="362" s="127" customFormat="1" x14ac:dyDescent="0.15"/>
    <row r="363" s="127" customFormat="1" x14ac:dyDescent="0.15"/>
    <row r="364" s="127" customFormat="1" x14ac:dyDescent="0.15"/>
    <row r="365" s="127" customFormat="1" x14ac:dyDescent="0.15"/>
    <row r="366" s="127" customFormat="1" x14ac:dyDescent="0.15"/>
    <row r="367" s="127" customFormat="1" x14ac:dyDescent="0.15"/>
    <row r="368" s="127" customFormat="1" x14ac:dyDescent="0.15"/>
    <row r="369" s="127" customFormat="1" x14ac:dyDescent="0.15"/>
    <row r="370" s="127" customFormat="1" x14ac:dyDescent="0.15"/>
    <row r="371" s="127" customFormat="1" x14ac:dyDescent="0.15"/>
    <row r="372" s="127" customFormat="1" x14ac:dyDescent="0.15"/>
    <row r="373" s="127" customFormat="1" x14ac:dyDescent="0.15"/>
    <row r="374" s="127" customFormat="1" x14ac:dyDescent="0.15"/>
    <row r="375" s="127" customFormat="1" x14ac:dyDescent="0.15"/>
    <row r="376" s="127" customFormat="1" x14ac:dyDescent="0.15"/>
    <row r="377" s="127" customFormat="1" x14ac:dyDescent="0.15"/>
    <row r="378" s="127" customFormat="1" x14ac:dyDescent="0.15"/>
    <row r="379" s="127" customFormat="1" x14ac:dyDescent="0.15"/>
    <row r="380" s="127" customFormat="1" x14ac:dyDescent="0.15"/>
    <row r="381" s="127" customFormat="1" x14ac:dyDescent="0.15"/>
    <row r="382" s="127" customFormat="1" x14ac:dyDescent="0.15"/>
    <row r="383" s="127" customFormat="1" x14ac:dyDescent="0.15"/>
    <row r="384" s="127" customFormat="1" x14ac:dyDescent="0.15"/>
    <row r="385" s="127" customFormat="1" x14ac:dyDescent="0.15"/>
    <row r="386" s="127" customFormat="1" x14ac:dyDescent="0.15"/>
    <row r="387" s="127" customFormat="1" x14ac:dyDescent="0.15"/>
    <row r="388" s="127" customFormat="1" x14ac:dyDescent="0.15"/>
    <row r="389" s="127" customFormat="1" x14ac:dyDescent="0.15"/>
    <row r="390" s="127" customFormat="1" x14ac:dyDescent="0.15"/>
    <row r="391" s="127" customFormat="1" x14ac:dyDescent="0.15"/>
    <row r="392" s="127" customFormat="1" x14ac:dyDescent="0.15"/>
    <row r="393" s="127" customFormat="1" x14ac:dyDescent="0.15"/>
    <row r="394" s="127" customFormat="1" x14ac:dyDescent="0.15"/>
    <row r="395" s="127" customFormat="1" x14ac:dyDescent="0.15"/>
    <row r="396" s="127" customFormat="1" x14ac:dyDescent="0.15"/>
    <row r="397" s="127" customFormat="1" x14ac:dyDescent="0.15"/>
    <row r="398" s="127" customFormat="1" x14ac:dyDescent="0.15"/>
    <row r="399" s="127" customFormat="1" x14ac:dyDescent="0.15"/>
    <row r="400" s="127" customFormat="1" x14ac:dyDescent="0.15"/>
    <row r="401" s="127" customFormat="1" x14ac:dyDescent="0.15"/>
    <row r="402" s="127" customFormat="1" x14ac:dyDescent="0.15"/>
    <row r="403" s="127" customFormat="1" x14ac:dyDescent="0.15"/>
    <row r="404" s="127" customFormat="1" x14ac:dyDescent="0.15"/>
    <row r="405" s="127" customFormat="1" x14ac:dyDescent="0.15"/>
    <row r="406" s="127" customFormat="1" x14ac:dyDescent="0.15"/>
    <row r="407" s="127" customFormat="1" x14ac:dyDescent="0.15"/>
    <row r="408" s="127" customFormat="1" x14ac:dyDescent="0.15"/>
    <row r="409" s="127" customFormat="1" x14ac:dyDescent="0.15"/>
    <row r="410" s="127" customFormat="1" x14ac:dyDescent="0.15"/>
    <row r="411" s="127" customFormat="1" x14ac:dyDescent="0.15"/>
    <row r="412" s="127" customFormat="1" x14ac:dyDescent="0.15"/>
    <row r="413" s="127" customFormat="1" x14ac:dyDescent="0.15"/>
    <row r="414" s="127" customFormat="1" x14ac:dyDescent="0.15"/>
    <row r="415" s="127" customFormat="1" x14ac:dyDescent="0.15"/>
    <row r="416" s="127" customFormat="1" x14ac:dyDescent="0.15"/>
    <row r="417" s="127" customFormat="1" x14ac:dyDescent="0.15"/>
    <row r="418" s="127" customFormat="1" x14ac:dyDescent="0.15"/>
    <row r="419" s="127" customFormat="1" x14ac:dyDescent="0.15"/>
    <row r="420" s="127" customFormat="1" x14ac:dyDescent="0.15"/>
    <row r="421" s="127" customFormat="1" x14ac:dyDescent="0.15"/>
    <row r="422" s="127" customFormat="1" x14ac:dyDescent="0.15"/>
    <row r="423" s="127" customFormat="1" x14ac:dyDescent="0.15"/>
    <row r="424" s="127" customFormat="1" x14ac:dyDescent="0.15"/>
    <row r="425" s="127" customFormat="1" x14ac:dyDescent="0.15"/>
    <row r="426" s="127" customFormat="1" x14ac:dyDescent="0.15"/>
    <row r="427" s="127" customFormat="1" x14ac:dyDescent="0.15"/>
    <row r="428" s="127" customFormat="1" x14ac:dyDescent="0.15"/>
    <row r="429" s="127" customFormat="1" x14ac:dyDescent="0.15"/>
    <row r="430" s="127" customFormat="1" x14ac:dyDescent="0.15"/>
    <row r="431" s="127" customFormat="1" x14ac:dyDescent="0.15"/>
    <row r="432" s="127" customFormat="1" x14ac:dyDescent="0.15"/>
    <row r="433" s="127" customFormat="1" x14ac:dyDescent="0.15"/>
    <row r="434" s="127" customFormat="1" x14ac:dyDescent="0.15"/>
    <row r="435" s="127" customFormat="1" x14ac:dyDescent="0.15"/>
    <row r="436" s="127" customFormat="1" x14ac:dyDescent="0.15"/>
    <row r="437" s="127" customFormat="1" x14ac:dyDescent="0.15"/>
    <row r="438" s="127" customFormat="1" x14ac:dyDescent="0.15"/>
    <row r="439" s="127" customFormat="1" x14ac:dyDescent="0.15"/>
    <row r="440" s="127" customFormat="1" x14ac:dyDescent="0.15"/>
    <row r="441" s="127" customFormat="1" x14ac:dyDescent="0.15"/>
    <row r="442" s="127" customFormat="1" x14ac:dyDescent="0.15"/>
    <row r="443" s="127" customFormat="1" x14ac:dyDescent="0.15"/>
    <row r="444" s="127" customFormat="1" x14ac:dyDescent="0.15"/>
    <row r="445" s="127" customFormat="1" x14ac:dyDescent="0.15"/>
    <row r="446" s="127" customFormat="1" x14ac:dyDescent="0.15"/>
    <row r="447" s="127" customFormat="1" x14ac:dyDescent="0.15"/>
    <row r="448" s="127" customFormat="1" x14ac:dyDescent="0.15"/>
    <row r="449" s="127" customFormat="1" x14ac:dyDescent="0.15"/>
    <row r="450" s="127" customFormat="1" x14ac:dyDescent="0.15"/>
    <row r="451" s="127" customFormat="1" x14ac:dyDescent="0.15"/>
    <row r="452" s="127" customFormat="1" x14ac:dyDescent="0.15"/>
    <row r="453" s="127" customFormat="1" x14ac:dyDescent="0.15"/>
    <row r="454" s="127" customFormat="1" x14ac:dyDescent="0.15"/>
    <row r="455" s="127" customFormat="1" x14ac:dyDescent="0.15"/>
    <row r="456" s="127" customFormat="1" x14ac:dyDescent="0.15"/>
    <row r="457" s="127" customFormat="1" x14ac:dyDescent="0.15"/>
    <row r="458" s="127" customFormat="1" x14ac:dyDescent="0.15"/>
    <row r="459" s="127" customFormat="1" x14ac:dyDescent="0.15"/>
    <row r="460" s="127" customFormat="1" x14ac:dyDescent="0.15"/>
    <row r="461" s="127" customFormat="1" x14ac:dyDescent="0.15"/>
    <row r="462" s="127" customFormat="1" x14ac:dyDescent="0.15"/>
    <row r="463" s="127" customFormat="1" x14ac:dyDescent="0.15"/>
    <row r="464" s="127" customFormat="1" x14ac:dyDescent="0.15"/>
    <row r="465" s="127" customFormat="1" x14ac:dyDescent="0.15"/>
    <row r="466" s="127" customFormat="1" x14ac:dyDescent="0.15"/>
    <row r="467" s="127" customFormat="1" x14ac:dyDescent="0.15"/>
    <row r="468" s="127" customFormat="1" x14ac:dyDescent="0.15"/>
    <row r="469" s="127" customFormat="1" x14ac:dyDescent="0.15"/>
    <row r="470" s="127" customFormat="1" x14ac:dyDescent="0.15"/>
    <row r="471" s="127" customFormat="1" x14ac:dyDescent="0.15"/>
    <row r="472" s="127" customFormat="1" x14ac:dyDescent="0.15"/>
    <row r="473" s="127" customFormat="1" x14ac:dyDescent="0.15"/>
    <row r="474" s="127" customFormat="1" x14ac:dyDescent="0.15"/>
    <row r="475" s="127" customFormat="1" x14ac:dyDescent="0.15"/>
    <row r="476" s="127" customFormat="1" x14ac:dyDescent="0.15"/>
    <row r="477" s="127" customFormat="1" x14ac:dyDescent="0.15"/>
    <row r="478" s="127" customFormat="1" x14ac:dyDescent="0.15"/>
    <row r="479" s="127" customFormat="1" x14ac:dyDescent="0.15"/>
    <row r="480" s="127" customFormat="1" x14ac:dyDescent="0.15"/>
    <row r="481" s="127" customFormat="1" x14ac:dyDescent="0.15"/>
    <row r="482" s="127" customFormat="1" x14ac:dyDescent="0.15"/>
    <row r="483" s="127" customFormat="1" x14ac:dyDescent="0.15"/>
    <row r="484" s="127" customFormat="1" x14ac:dyDescent="0.15"/>
    <row r="485" s="127" customFormat="1" x14ac:dyDescent="0.15"/>
    <row r="486" s="127" customFormat="1" x14ac:dyDescent="0.15"/>
    <row r="487" s="127" customFormat="1" x14ac:dyDescent="0.15"/>
    <row r="488" s="127" customFormat="1" x14ac:dyDescent="0.15"/>
    <row r="489" s="127" customFormat="1" x14ac:dyDescent="0.15"/>
    <row r="490" s="127" customFormat="1" x14ac:dyDescent="0.15"/>
    <row r="491" s="127" customFormat="1" x14ac:dyDescent="0.15"/>
    <row r="492" s="127" customFormat="1" x14ac:dyDescent="0.15"/>
    <row r="493" s="127" customFormat="1" x14ac:dyDescent="0.15"/>
    <row r="494" s="127" customFormat="1" x14ac:dyDescent="0.15"/>
    <row r="495" s="127" customFormat="1" x14ac:dyDescent="0.15"/>
    <row r="496" s="127" customFormat="1" x14ac:dyDescent="0.15"/>
    <row r="497" s="127" customFormat="1" x14ac:dyDescent="0.15"/>
    <row r="498" s="127" customFormat="1" x14ac:dyDescent="0.15"/>
    <row r="499" s="127" customFormat="1" x14ac:dyDescent="0.15"/>
    <row r="500" s="127" customFormat="1" x14ac:dyDescent="0.15"/>
    <row r="501" s="127" customFormat="1" x14ac:dyDescent="0.15"/>
    <row r="502" s="127" customFormat="1" x14ac:dyDescent="0.15"/>
    <row r="503" s="127" customFormat="1" x14ac:dyDescent="0.15"/>
    <row r="504" s="127" customFormat="1" x14ac:dyDescent="0.15"/>
    <row r="505" s="127" customFormat="1" x14ac:dyDescent="0.15"/>
    <row r="506" s="127" customFormat="1" x14ac:dyDescent="0.15"/>
    <row r="507" s="127" customFormat="1" x14ac:dyDescent="0.15"/>
    <row r="508" s="127" customFormat="1" x14ac:dyDescent="0.15"/>
    <row r="509" s="127" customFormat="1" x14ac:dyDescent="0.15"/>
    <row r="510" s="127" customFormat="1" x14ac:dyDescent="0.15"/>
    <row r="511" s="127" customFormat="1" x14ac:dyDescent="0.15"/>
    <row r="512" s="127" customFormat="1" x14ac:dyDescent="0.15"/>
    <row r="513" s="127" customFormat="1" x14ac:dyDescent="0.15"/>
    <row r="514" s="127" customFormat="1" x14ac:dyDescent="0.15"/>
    <row r="515" s="127" customFormat="1" x14ac:dyDescent="0.15"/>
    <row r="516" s="127" customFormat="1" x14ac:dyDescent="0.15"/>
    <row r="517" s="127" customFormat="1" x14ac:dyDescent="0.15"/>
    <row r="518" s="127" customFormat="1" x14ac:dyDescent="0.15"/>
    <row r="519" s="127" customFormat="1" x14ac:dyDescent="0.15"/>
    <row r="520" s="127" customFormat="1" x14ac:dyDescent="0.15"/>
    <row r="521" s="127" customFormat="1" x14ac:dyDescent="0.15"/>
    <row r="522" s="127" customFormat="1" x14ac:dyDescent="0.15"/>
    <row r="523" s="127" customFormat="1" x14ac:dyDescent="0.15"/>
    <row r="524" s="127" customFormat="1" x14ac:dyDescent="0.15"/>
    <row r="525" s="127" customFormat="1" x14ac:dyDescent="0.15"/>
    <row r="526" s="127" customFormat="1" x14ac:dyDescent="0.15"/>
    <row r="527" s="127" customFormat="1" x14ac:dyDescent="0.15"/>
    <row r="528" s="127" customFormat="1" x14ac:dyDescent="0.15"/>
    <row r="529" s="127" customFormat="1" x14ac:dyDescent="0.15"/>
    <row r="530" s="127" customFormat="1" x14ac:dyDescent="0.15"/>
    <row r="531" s="127" customFormat="1" x14ac:dyDescent="0.15"/>
    <row r="532" s="127" customFormat="1" x14ac:dyDescent="0.15"/>
    <row r="533" s="127" customFormat="1" x14ac:dyDescent="0.15"/>
    <row r="534" s="127" customFormat="1" x14ac:dyDescent="0.15"/>
    <row r="535" s="127" customFormat="1" x14ac:dyDescent="0.15"/>
    <row r="536" s="127" customFormat="1" x14ac:dyDescent="0.15"/>
    <row r="537" s="127" customFormat="1" x14ac:dyDescent="0.15"/>
    <row r="538" s="127" customFormat="1" x14ac:dyDescent="0.15"/>
    <row r="539" s="127" customFormat="1" x14ac:dyDescent="0.15"/>
    <row r="540" s="127" customFormat="1" x14ac:dyDescent="0.15"/>
    <row r="541" s="127" customFormat="1" x14ac:dyDescent="0.15"/>
    <row r="542" s="127" customFormat="1" x14ac:dyDescent="0.15"/>
    <row r="543" s="127" customFormat="1" x14ac:dyDescent="0.15"/>
    <row r="544" s="127" customFormat="1" x14ac:dyDescent="0.15"/>
    <row r="545" s="127" customFormat="1" x14ac:dyDescent="0.15"/>
    <row r="546" s="127" customFormat="1" x14ac:dyDescent="0.15"/>
    <row r="547" s="127" customFormat="1" x14ac:dyDescent="0.15"/>
    <row r="548" s="127" customFormat="1" x14ac:dyDescent="0.15"/>
    <row r="549" s="127" customFormat="1" x14ac:dyDescent="0.15"/>
    <row r="550" s="127" customFormat="1" x14ac:dyDescent="0.15"/>
    <row r="551" s="127" customFormat="1" x14ac:dyDescent="0.15"/>
    <row r="552" s="127" customFormat="1" x14ac:dyDescent="0.15"/>
    <row r="553" s="127" customFormat="1" x14ac:dyDescent="0.15"/>
    <row r="554" s="127" customFormat="1" x14ac:dyDescent="0.15"/>
    <row r="555" s="127" customFormat="1" x14ac:dyDescent="0.15"/>
    <row r="556" s="127" customFormat="1" x14ac:dyDescent="0.15"/>
    <row r="557" s="127" customFormat="1" x14ac:dyDescent="0.15"/>
    <row r="558" s="127" customFormat="1" x14ac:dyDescent="0.15"/>
  </sheetData>
  <sheetProtection algorithmName="SHA-512" hashValue="FV8dqYPYBPA0WndSUMBRWi0XheKcYUioR9Psjf+nAMAoXEsvRs5GupxJe8/22fwMcTwWDYgIUbgsxr9wpvOMrQ==" saltValue="+s5PTeel2K7ONYKOT5hMj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theme="6"/>
  </sheetPr>
  <dimension ref="A1:AW392"/>
  <sheetViews>
    <sheetView workbookViewId="0">
      <selection activeCell="H7" sqref="H7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122" customWidth="1"/>
    <col min="50" max="16384" width="10.83203125" style="68"/>
  </cols>
  <sheetData>
    <row r="1" spans="1:49" s="122" customFormat="1" ht="14" x14ac:dyDescent="0.15">
      <c r="A1" s="121" t="s">
        <v>61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</row>
    <row r="2" spans="1:49" s="122" customFormat="1" ht="14" x14ac:dyDescent="0.15">
      <c r="A2" s="123" t="s">
        <v>11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</row>
    <row r="3" spans="1:49" s="122" customFormat="1" ht="15" thickBot="1" x14ac:dyDescent="0.2">
      <c r="A3" s="121"/>
      <c r="B3" s="121"/>
      <c r="C3" s="121"/>
      <c r="D3" s="121"/>
      <c r="E3" s="121"/>
      <c r="F3" s="121"/>
      <c r="G3" s="124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</row>
    <row r="7" spans="1:49" ht="75" x14ac:dyDescent="0.15">
      <c r="A7" s="156" t="s">
        <v>132</v>
      </c>
      <c r="B7" s="172" t="s">
        <v>133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128</v>
      </c>
      <c r="P7" s="161" t="s">
        <v>129</v>
      </c>
      <c r="Q7" s="161" t="s">
        <v>165</v>
      </c>
      <c r="R7" s="161" t="s">
        <v>60</v>
      </c>
      <c r="S7" s="160" t="s">
        <v>130</v>
      </c>
      <c r="T7" s="174" t="s">
        <v>131</v>
      </c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</row>
    <row r="8" spans="1:49" ht="18" customHeight="1" x14ac:dyDescent="0.15">
      <c r="A8" s="74" t="str">
        <f>'WA Oct 2017'!K2</f>
        <v>Horizon Power</v>
      </c>
      <c r="B8" s="47" t="str">
        <f>'WA Oct 2017'!L2</f>
        <v xml:space="preserve">Regulated </v>
      </c>
      <c r="C8" s="77">
        <f>91*'WA Oct 2017'!M2/100</f>
        <v>41.987763999999999</v>
      </c>
      <c r="D8" s="77">
        <f>IF($C$5&gt;='WA Oct 2017'!P2,('WA Oct 2017'!P2*'WA Oct 2017'!N2/100),('WA Bills October 2017'!$C$5*'WA Oct 2017'!N2/100))</f>
        <v>1516.23</v>
      </c>
      <c r="E8" s="77">
        <v>0</v>
      </c>
      <c r="F8" s="78">
        <v>0</v>
      </c>
      <c r="G8" s="79">
        <v>0</v>
      </c>
      <c r="H8" s="80">
        <f>IF(($C$5&lt;'WA Oct 2017'!P2),(0),('WA Bills October 2017'!$C$5-'WA Oct 2017'!P2)*'WA Oct 2017'!Q2/100)</f>
        <v>0</v>
      </c>
      <c r="I8" s="81">
        <f>SUM(C8:H8)</f>
        <v>1558.217764</v>
      </c>
      <c r="J8" s="82">
        <f>I8*4</f>
        <v>6232.871056</v>
      </c>
      <c r="K8" s="83">
        <v>0</v>
      </c>
      <c r="L8" s="83">
        <f>'WA Oct 2017'!AZ2</f>
        <v>0</v>
      </c>
      <c r="M8" s="83">
        <f>'WA Oct 2017'!BA2</f>
        <v>0</v>
      </c>
      <c r="N8" s="83">
        <f>'WA Oct 2017'!BB2</f>
        <v>0</v>
      </c>
      <c r="O8" s="82">
        <f>J8</f>
        <v>6232.871056</v>
      </c>
      <c r="P8" s="82">
        <f>O8</f>
        <v>6232.871056</v>
      </c>
      <c r="Q8" s="82">
        <f>O8*1.1</f>
        <v>6856.1581616000003</v>
      </c>
      <c r="R8" s="82">
        <f>P8*1.1</f>
        <v>6856.1581616000003</v>
      </c>
      <c r="S8" s="84">
        <f>'WA Oct 2017'!BI2</f>
        <v>0</v>
      </c>
      <c r="T8" s="85" t="str">
        <f>'WA Oct 2017'!BJ2</f>
        <v>n</v>
      </c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</row>
    <row r="9" spans="1:49" ht="18" customHeight="1" thickBot="1" x14ac:dyDescent="0.2">
      <c r="A9" s="86" t="str">
        <f>'WA Oct 2017'!K3</f>
        <v>Synergy</v>
      </c>
      <c r="B9" s="87" t="str">
        <f>'WA Oct 2017'!L3</f>
        <v>Regulated</v>
      </c>
      <c r="C9" s="88">
        <f>91*'WA Oct 2017'!M3/100</f>
        <v>41.987763999999999</v>
      </c>
      <c r="D9" s="88">
        <f>IF($C$5&gt;='WA Oct 2017'!P3,('WA Oct 2017'!P3*'WA Oct 2017'!N3/100),('WA Bills October 2017'!$C$5*'WA Oct 2017'!N3/100))</f>
        <v>1516.23</v>
      </c>
      <c r="E9" s="88">
        <v>0</v>
      </c>
      <c r="F9" s="89">
        <v>0</v>
      </c>
      <c r="G9" s="90">
        <v>0</v>
      </c>
      <c r="H9" s="91">
        <f>IF(($C$5&lt;'WA Oct 2017'!P3),(0),('WA Bills October 2017'!$C$5-'WA Oct 2017'!P3)*'WA Oct 2017'!Q3/100)</f>
        <v>0</v>
      </c>
      <c r="I9" s="92">
        <f t="shared" ref="I9" si="0">SUM(C9:H9)</f>
        <v>1558.217764</v>
      </c>
      <c r="J9" s="93">
        <f t="shared" ref="J9" si="1">I9*4</f>
        <v>6232.871056</v>
      </c>
      <c r="K9" s="94">
        <v>0</v>
      </c>
      <c r="L9" s="94">
        <f>'WA Oct 2017'!AZ3</f>
        <v>0</v>
      </c>
      <c r="M9" s="94">
        <f>'WA Oct 2017'!BA3</f>
        <v>0</v>
      </c>
      <c r="N9" s="94">
        <f>'WA Oct 2017'!BB3</f>
        <v>0</v>
      </c>
      <c r="O9" s="93">
        <f>J9-((I9-C9)*L9/100)*4</f>
        <v>6232.871056</v>
      </c>
      <c r="P9" s="93">
        <f>O9-(O9*M9/100)</f>
        <v>6232.871056</v>
      </c>
      <c r="Q9" s="93">
        <f>O9*1.1</f>
        <v>6856.1581616000003</v>
      </c>
      <c r="R9" s="93">
        <f>P9*1.1</f>
        <v>6856.1581616000003</v>
      </c>
      <c r="S9" s="95">
        <f>'WA Oct 2017'!BI3</f>
        <v>0</v>
      </c>
      <c r="T9" s="96" t="str">
        <f>'WA Oct 2017'!BJ3</f>
        <v>n</v>
      </c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</row>
    <row r="10" spans="1:49" s="122" customFormat="1" ht="14" x14ac:dyDescent="0.15"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</row>
    <row r="11" spans="1:49" s="122" customFormat="1" ht="15" thickBot="1" x14ac:dyDescent="0.2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4"/>
      <c r="U11" s="121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21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21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21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21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21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159" t="s">
        <v>110</v>
      </c>
      <c r="K17" s="160" t="s">
        <v>62</v>
      </c>
      <c r="L17" s="160" t="s">
        <v>92</v>
      </c>
      <c r="M17" s="160" t="s">
        <v>101</v>
      </c>
      <c r="N17" s="160" t="s">
        <v>64</v>
      </c>
      <c r="O17" s="175" t="s">
        <v>65</v>
      </c>
      <c r="P17" s="161" t="s">
        <v>7</v>
      </c>
      <c r="Q17" s="161" t="s">
        <v>165</v>
      </c>
      <c r="R17" s="161" t="s">
        <v>60</v>
      </c>
      <c r="S17" s="176" t="s">
        <v>8</v>
      </c>
      <c r="T17" s="174" t="s">
        <v>9</v>
      </c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</row>
    <row r="18" spans="1:49" ht="18" customHeight="1" thickBot="1" x14ac:dyDescent="0.2">
      <c r="A18" s="102" t="str">
        <f>'WA Oct 2017'!K4</f>
        <v>Synergy</v>
      </c>
      <c r="B18" s="103" t="str">
        <f>'WA Oct 2017'!L4</f>
        <v>Regulated</v>
      </c>
      <c r="C18" s="104">
        <f>91*'WA Oct 2017'!M4/100</f>
        <v>173.42780000000002</v>
      </c>
      <c r="D18" s="105">
        <f>(C13*C14)*'WA Oct 2017'!N2/100</f>
        <v>1061.3610000000001</v>
      </c>
      <c r="E18" s="106">
        <v>0</v>
      </c>
      <c r="F18" s="106">
        <v>0</v>
      </c>
      <c r="G18" s="106">
        <v>0</v>
      </c>
      <c r="H18" s="107">
        <f>(C13*C15)*'WA Oct 2017'!W4/100</f>
        <v>154.7895</v>
      </c>
      <c r="I18" s="108">
        <f>SUM(C18:H18)</f>
        <v>1389.5783000000001</v>
      </c>
      <c r="J18" s="109">
        <f>I18*4</f>
        <v>5558.3132000000005</v>
      </c>
      <c r="K18" s="110">
        <v>0</v>
      </c>
      <c r="L18" s="110">
        <f>'WA Oct 2017'!AZ4</f>
        <v>0</v>
      </c>
      <c r="M18" s="110">
        <f>'WA Oct 2017'!BA4</f>
        <v>0</v>
      </c>
      <c r="N18" s="110">
        <f>'WA Oct 2017'!BB4</f>
        <v>0</v>
      </c>
      <c r="O18" s="111">
        <f>J18</f>
        <v>5558.3132000000005</v>
      </c>
      <c r="P18" s="109">
        <f>O18</f>
        <v>5558.3132000000005</v>
      </c>
      <c r="Q18" s="109">
        <f>O18*1.1</f>
        <v>6114.1445200000007</v>
      </c>
      <c r="R18" s="109">
        <f>P18*1.1</f>
        <v>6114.1445200000007</v>
      </c>
      <c r="S18" s="112">
        <f>'WA Oct 2017'!BI4</f>
        <v>0</v>
      </c>
      <c r="T18" s="113" t="str">
        <f>'WA Oct 2017'!BJ4</f>
        <v>n</v>
      </c>
      <c r="U18" s="121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</row>
    <row r="19" spans="1:49" s="122" customFormat="1" ht="14" x14ac:dyDescent="0.15">
      <c r="U19" s="121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</row>
    <row r="20" spans="1:49" s="122" customFormat="1" ht="14" x14ac:dyDescent="0.15">
      <c r="U20" s="121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</row>
    <row r="21" spans="1:49" s="122" customFormat="1" ht="14" x14ac:dyDescent="0.15">
      <c r="U21" s="121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</row>
    <row r="22" spans="1:49" s="122" customFormat="1" ht="14" x14ac:dyDescent="0.15">
      <c r="U22" s="121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</row>
    <row r="23" spans="1:49" s="122" customFormat="1" ht="14" x14ac:dyDescent="0.15">
      <c r="U23" s="121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</row>
    <row r="24" spans="1:49" s="122" customFormat="1" ht="14" x14ac:dyDescent="0.15">
      <c r="U24" s="121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</row>
    <row r="25" spans="1:49" s="122" customFormat="1" ht="14" x14ac:dyDescent="0.15"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</row>
    <row r="26" spans="1:49" s="122" customFormat="1" ht="14" x14ac:dyDescent="0.15">
      <c r="U26" s="121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</row>
    <row r="27" spans="1:49" s="122" customFormat="1" ht="14" x14ac:dyDescent="0.15">
      <c r="U27" s="121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</row>
    <row r="28" spans="1:49" s="122" customFormat="1" ht="14" x14ac:dyDescent="0.15">
      <c r="U28" s="121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</row>
    <row r="29" spans="1:49" s="122" customFormat="1" ht="14" x14ac:dyDescent="0.15">
      <c r="U29" s="121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</row>
    <row r="30" spans="1:49" s="122" customFormat="1" ht="14" x14ac:dyDescent="0.15">
      <c r="U30" s="121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</row>
    <row r="31" spans="1:49" s="122" customFormat="1" ht="14" x14ac:dyDescent="0.15">
      <c r="U31" s="121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</row>
    <row r="32" spans="1:49" s="122" customFormat="1" ht="14" x14ac:dyDescent="0.15">
      <c r="U32" s="121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</row>
    <row r="33" spans="21:49" s="122" customFormat="1" ht="14" x14ac:dyDescent="0.15">
      <c r="U33" s="121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</row>
    <row r="34" spans="21:49" s="122" customFormat="1" ht="14" x14ac:dyDescent="0.15">
      <c r="U34" s="121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</row>
    <row r="35" spans="21:49" s="122" customFormat="1" ht="14" x14ac:dyDescent="0.15">
      <c r="U35" s="121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</row>
    <row r="36" spans="21:49" s="122" customFormat="1" ht="14" x14ac:dyDescent="0.15">
      <c r="U36" s="121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</row>
    <row r="37" spans="21:49" s="122" customFormat="1" ht="14" x14ac:dyDescent="0.15">
      <c r="U37" s="121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</row>
    <row r="38" spans="21:49" s="122" customFormat="1" ht="14" x14ac:dyDescent="0.15">
      <c r="U38" s="121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</row>
    <row r="39" spans="21:49" s="122" customFormat="1" ht="14" x14ac:dyDescent="0.15">
      <c r="U39" s="121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</row>
    <row r="40" spans="21:49" s="122" customFormat="1" ht="14" x14ac:dyDescent="0.15">
      <c r="U40" s="121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</row>
    <row r="41" spans="21:49" s="122" customFormat="1" ht="14" x14ac:dyDescent="0.15">
      <c r="U41" s="121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</row>
    <row r="42" spans="21:49" s="122" customFormat="1" ht="14" x14ac:dyDescent="0.15">
      <c r="U42" s="121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</row>
    <row r="43" spans="21:49" s="122" customFormat="1" ht="14" x14ac:dyDescent="0.15">
      <c r="U43" s="121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</row>
    <row r="44" spans="21:49" s="122" customFormat="1" ht="14" x14ac:dyDescent="0.15">
      <c r="U44" s="121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</row>
    <row r="45" spans="21:49" s="122" customFormat="1" ht="14" x14ac:dyDescent="0.15">
      <c r="U45" s="121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</row>
    <row r="46" spans="21:49" s="122" customFormat="1" ht="14" x14ac:dyDescent="0.15">
      <c r="U46" s="121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</row>
    <row r="47" spans="21:49" s="122" customFormat="1" ht="14" x14ac:dyDescent="0.15">
      <c r="U47" s="121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</row>
    <row r="48" spans="21:49" s="122" customFormat="1" ht="14" x14ac:dyDescent="0.15">
      <c r="U48" s="121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</row>
    <row r="49" spans="21:49" s="122" customFormat="1" ht="14" x14ac:dyDescent="0.15">
      <c r="U49" s="121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</row>
    <row r="50" spans="21:49" s="122" customFormat="1" ht="14" x14ac:dyDescent="0.15">
      <c r="U50" s="121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</row>
    <row r="51" spans="21:49" s="122" customFormat="1" ht="14" x14ac:dyDescent="0.15">
      <c r="U51" s="121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</row>
    <row r="52" spans="21:49" s="122" customFormat="1" ht="14" x14ac:dyDescent="0.15">
      <c r="U52" s="121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</row>
    <row r="53" spans="21:49" s="122" customFormat="1" ht="14" x14ac:dyDescent="0.15">
      <c r="U53" s="121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</row>
    <row r="54" spans="21:49" s="122" customFormat="1" ht="14" x14ac:dyDescent="0.15">
      <c r="U54" s="121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</row>
    <row r="55" spans="21:49" s="122" customFormat="1" ht="14" x14ac:dyDescent="0.15">
      <c r="U55" s="121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</row>
    <row r="56" spans="21:49" s="122" customFormat="1" ht="14" x14ac:dyDescent="0.15">
      <c r="U56" s="121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</row>
    <row r="57" spans="21:49" s="122" customFormat="1" ht="14" x14ac:dyDescent="0.15">
      <c r="U57" s="121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</row>
    <row r="58" spans="21:49" s="122" customFormat="1" ht="14" x14ac:dyDescent="0.15">
      <c r="U58" s="121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</row>
    <row r="59" spans="21:49" s="122" customFormat="1" ht="14" x14ac:dyDescent="0.15">
      <c r="U59" s="121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</row>
    <row r="60" spans="21:49" s="122" customFormat="1" ht="14" x14ac:dyDescent="0.15">
      <c r="U60" s="121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</row>
    <row r="61" spans="21:49" s="122" customFormat="1" ht="14" x14ac:dyDescent="0.15">
      <c r="U61" s="121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</row>
    <row r="62" spans="21:49" s="122" customFormat="1" ht="14" x14ac:dyDescent="0.15">
      <c r="U62" s="121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</row>
    <row r="63" spans="21:49" s="122" customFormat="1" ht="14" x14ac:dyDescent="0.15">
      <c r="U63" s="121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</row>
    <row r="64" spans="21:49" s="122" customFormat="1" ht="14" x14ac:dyDescent="0.15">
      <c r="U64" s="121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</row>
    <row r="65" spans="21:49" s="122" customFormat="1" ht="14" x14ac:dyDescent="0.15">
      <c r="U65" s="121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</row>
    <row r="66" spans="21:49" s="122" customFormat="1" ht="14" x14ac:dyDescent="0.15">
      <c r="U66" s="121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</row>
    <row r="67" spans="21:49" s="122" customFormat="1" ht="14" x14ac:dyDescent="0.15">
      <c r="U67" s="121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</row>
    <row r="68" spans="21:49" s="122" customFormat="1" ht="14" x14ac:dyDescent="0.15">
      <c r="U68" s="121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</row>
    <row r="69" spans="21:49" s="122" customFormat="1" ht="14" x14ac:dyDescent="0.15">
      <c r="U69" s="121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</row>
    <row r="70" spans="21:49" s="122" customFormat="1" ht="14" x14ac:dyDescent="0.15">
      <c r="U70" s="121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</row>
    <row r="71" spans="21:49" s="122" customFormat="1" ht="14" x14ac:dyDescent="0.15">
      <c r="U71" s="121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</row>
    <row r="72" spans="21:49" s="122" customFormat="1" ht="14" x14ac:dyDescent="0.15">
      <c r="U72" s="121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</row>
    <row r="73" spans="21:49" s="122" customFormat="1" ht="14" x14ac:dyDescent="0.15">
      <c r="U73" s="121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</row>
    <row r="74" spans="21:49" s="122" customFormat="1" ht="14" x14ac:dyDescent="0.15">
      <c r="U74" s="121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</row>
    <row r="75" spans="21:49" s="122" customFormat="1" ht="14" x14ac:dyDescent="0.15">
      <c r="U75" s="121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</row>
    <row r="76" spans="21:49" s="122" customFormat="1" ht="14" x14ac:dyDescent="0.15">
      <c r="U76" s="121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</row>
    <row r="77" spans="21:49" s="122" customFormat="1" ht="14" x14ac:dyDescent="0.15">
      <c r="U77" s="121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</row>
    <row r="78" spans="21:49" s="122" customFormat="1" ht="14" x14ac:dyDescent="0.15">
      <c r="U78" s="121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</row>
    <row r="79" spans="21:49" s="122" customFormat="1" ht="14" x14ac:dyDescent="0.15">
      <c r="U79" s="121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</row>
    <row r="80" spans="21:49" s="122" customFormat="1" ht="14" x14ac:dyDescent="0.15">
      <c r="U80" s="121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</row>
    <row r="81" spans="21:49" s="122" customFormat="1" ht="14" x14ac:dyDescent="0.15">
      <c r="U81" s="121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</row>
    <row r="82" spans="21:49" s="122" customFormat="1" ht="14" x14ac:dyDescent="0.15">
      <c r="U82" s="121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</row>
    <row r="83" spans="21:49" s="122" customFormat="1" ht="14" x14ac:dyDescent="0.15">
      <c r="U83" s="121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</row>
    <row r="84" spans="21:49" s="122" customFormat="1" ht="14" x14ac:dyDescent="0.15">
      <c r="U84" s="121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</row>
    <row r="85" spans="21:49" s="122" customFormat="1" ht="14" x14ac:dyDescent="0.15">
      <c r="U85" s="121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</row>
    <row r="86" spans="21:49" s="122" customFormat="1" ht="14" x14ac:dyDescent="0.15">
      <c r="U86" s="121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</row>
    <row r="87" spans="21:49" s="122" customFormat="1" ht="14" x14ac:dyDescent="0.15">
      <c r="U87" s="121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</row>
    <row r="88" spans="21:49" s="122" customFormat="1" ht="14" x14ac:dyDescent="0.15">
      <c r="U88" s="121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</row>
    <row r="89" spans="21:49" s="122" customFormat="1" ht="14" x14ac:dyDescent="0.15">
      <c r="U89" s="121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</row>
    <row r="90" spans="21:49" s="122" customFormat="1" ht="14" x14ac:dyDescent="0.15">
      <c r="U90" s="121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</row>
    <row r="91" spans="21:49" s="122" customFormat="1" ht="14" x14ac:dyDescent="0.15">
      <c r="U91" s="121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</row>
    <row r="92" spans="21:49" s="122" customFormat="1" ht="14" x14ac:dyDescent="0.15">
      <c r="U92" s="121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</row>
    <row r="93" spans="21:49" s="122" customFormat="1" ht="14" x14ac:dyDescent="0.15">
      <c r="U93" s="121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</row>
    <row r="94" spans="21:49" s="122" customFormat="1" ht="14" x14ac:dyDescent="0.15">
      <c r="U94" s="121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</row>
    <row r="95" spans="21:49" s="122" customFormat="1" ht="14" x14ac:dyDescent="0.15">
      <c r="U95" s="121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</row>
    <row r="96" spans="21:49" s="122" customFormat="1" ht="14" x14ac:dyDescent="0.15">
      <c r="U96" s="121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</row>
    <row r="97" spans="21:49" s="122" customFormat="1" ht="14" x14ac:dyDescent="0.15">
      <c r="U97" s="121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</row>
    <row r="98" spans="21:49" s="122" customFormat="1" ht="14" x14ac:dyDescent="0.15">
      <c r="U98" s="121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</row>
    <row r="99" spans="21:49" s="122" customFormat="1" ht="14" x14ac:dyDescent="0.15">
      <c r="U99" s="121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</row>
    <row r="100" spans="21:49" s="122" customFormat="1" ht="14" x14ac:dyDescent="0.15">
      <c r="U100" s="121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</row>
    <row r="101" spans="21:49" s="122" customFormat="1" ht="14" x14ac:dyDescent="0.15">
      <c r="U101" s="121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</row>
    <row r="102" spans="21:49" s="122" customFormat="1" ht="14" x14ac:dyDescent="0.15">
      <c r="U102" s="121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</row>
    <row r="103" spans="21:49" s="122" customFormat="1" ht="14" x14ac:dyDescent="0.15">
      <c r="U103" s="121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</row>
    <row r="104" spans="21:49" s="122" customFormat="1" ht="14" x14ac:dyDescent="0.15">
      <c r="U104" s="121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</row>
    <row r="105" spans="21:49" s="122" customFormat="1" ht="14" x14ac:dyDescent="0.15">
      <c r="U105" s="121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</row>
    <row r="106" spans="21:49" s="122" customFormat="1" ht="14" x14ac:dyDescent="0.15">
      <c r="U106" s="121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</row>
    <row r="107" spans="21:49" s="122" customFormat="1" ht="14" x14ac:dyDescent="0.15">
      <c r="U107" s="121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</row>
    <row r="108" spans="21:49" s="122" customFormat="1" ht="14" x14ac:dyDescent="0.15">
      <c r="U108" s="121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</row>
    <row r="109" spans="21:49" s="122" customFormat="1" ht="14" x14ac:dyDescent="0.15">
      <c r="U109" s="121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</row>
    <row r="110" spans="21:49" s="122" customFormat="1" ht="14" x14ac:dyDescent="0.15">
      <c r="U110" s="121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</row>
    <row r="111" spans="21:49" s="122" customFormat="1" ht="14" x14ac:dyDescent="0.15">
      <c r="U111" s="121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</row>
    <row r="112" spans="21:49" s="122" customFormat="1" ht="14" x14ac:dyDescent="0.15">
      <c r="U112" s="121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</row>
    <row r="113" spans="21:49" s="122" customFormat="1" ht="14" x14ac:dyDescent="0.15">
      <c r="U113" s="121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</row>
    <row r="114" spans="21:49" s="122" customFormat="1" ht="14" x14ac:dyDescent="0.15">
      <c r="U114" s="121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</row>
    <row r="115" spans="21:49" s="122" customFormat="1" ht="14" x14ac:dyDescent="0.15">
      <c r="U115" s="121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</row>
    <row r="116" spans="21:49" s="122" customFormat="1" ht="14" x14ac:dyDescent="0.15">
      <c r="U116" s="121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</row>
    <row r="117" spans="21:49" s="122" customFormat="1" ht="14" x14ac:dyDescent="0.15">
      <c r="U117" s="121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</row>
    <row r="118" spans="21:49" s="122" customFormat="1" ht="14" x14ac:dyDescent="0.15">
      <c r="U118" s="121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</row>
    <row r="119" spans="21:49" s="122" customFormat="1" ht="14" x14ac:dyDescent="0.15">
      <c r="U119" s="121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</row>
    <row r="120" spans="21:49" s="122" customFormat="1" ht="14" x14ac:dyDescent="0.15">
      <c r="U120" s="121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</row>
    <row r="121" spans="21:49" s="122" customFormat="1" ht="14" x14ac:dyDescent="0.15">
      <c r="U121" s="121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</row>
    <row r="122" spans="21:49" s="122" customFormat="1" ht="14" x14ac:dyDescent="0.15">
      <c r="U122" s="121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</row>
    <row r="123" spans="21:49" s="122" customFormat="1" ht="14" x14ac:dyDescent="0.15">
      <c r="U123" s="121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</row>
    <row r="124" spans="21:49" s="122" customFormat="1" ht="14" x14ac:dyDescent="0.15">
      <c r="U124" s="121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</row>
    <row r="125" spans="21:49" s="122" customFormat="1" ht="14" x14ac:dyDescent="0.15">
      <c r="U125" s="121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</row>
    <row r="126" spans="21:49" s="122" customFormat="1" ht="14" x14ac:dyDescent="0.15">
      <c r="U126" s="121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</row>
    <row r="127" spans="21:49" s="122" customFormat="1" ht="14" x14ac:dyDescent="0.15">
      <c r="U127" s="121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</row>
    <row r="128" spans="21:49" s="122" customFormat="1" ht="14" x14ac:dyDescent="0.15">
      <c r="U128" s="121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</row>
    <row r="129" spans="21:49" s="122" customFormat="1" ht="14" x14ac:dyDescent="0.15">
      <c r="U129" s="121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</row>
    <row r="130" spans="21:49" s="122" customFormat="1" ht="14" x14ac:dyDescent="0.15">
      <c r="U130" s="121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</row>
    <row r="131" spans="21:49" s="122" customFormat="1" ht="14" x14ac:dyDescent="0.15">
      <c r="U131" s="121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</row>
    <row r="132" spans="21:49" s="122" customFormat="1" ht="14" x14ac:dyDescent="0.15">
      <c r="U132" s="121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</row>
    <row r="133" spans="21:49" s="122" customFormat="1" ht="14" x14ac:dyDescent="0.15">
      <c r="U133" s="121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</row>
    <row r="134" spans="21:49" s="122" customFormat="1" ht="14" x14ac:dyDescent="0.15">
      <c r="U134" s="121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</row>
    <row r="135" spans="21:49" s="122" customFormat="1" ht="14" x14ac:dyDescent="0.15">
      <c r="U135" s="121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</row>
    <row r="136" spans="21:49" s="122" customFormat="1" ht="14" x14ac:dyDescent="0.15">
      <c r="U136" s="121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</row>
    <row r="137" spans="21:49" s="122" customFormat="1" ht="14" x14ac:dyDescent="0.15">
      <c r="U137" s="121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</row>
    <row r="138" spans="21:49" s="122" customFormat="1" ht="14" x14ac:dyDescent="0.15">
      <c r="U138" s="121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</row>
    <row r="139" spans="21:49" s="122" customFormat="1" ht="14" x14ac:dyDescent="0.15">
      <c r="U139" s="121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</row>
    <row r="140" spans="21:49" s="122" customFormat="1" ht="14" x14ac:dyDescent="0.15">
      <c r="U140" s="121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</row>
    <row r="141" spans="21:49" s="122" customFormat="1" ht="14" x14ac:dyDescent="0.15">
      <c r="U141" s="121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</row>
    <row r="142" spans="21:49" s="122" customFormat="1" ht="14" x14ac:dyDescent="0.15">
      <c r="U142" s="121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</row>
    <row r="143" spans="21:49" s="122" customFormat="1" ht="14" x14ac:dyDescent="0.15">
      <c r="U143" s="121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</row>
    <row r="144" spans="21:49" s="122" customFormat="1" ht="14" x14ac:dyDescent="0.15">
      <c r="U144" s="121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</row>
    <row r="145" spans="21:49" s="122" customFormat="1" ht="14" x14ac:dyDescent="0.15">
      <c r="U145" s="121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</row>
    <row r="146" spans="21:49" s="122" customFormat="1" ht="14" x14ac:dyDescent="0.15">
      <c r="U146" s="121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5"/>
      <c r="AW146" s="125"/>
    </row>
    <row r="147" spans="21:49" s="122" customFormat="1" ht="14" x14ac:dyDescent="0.15">
      <c r="U147" s="121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</row>
    <row r="148" spans="21:49" s="122" customFormat="1" ht="14" x14ac:dyDescent="0.15">
      <c r="U148" s="121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</row>
    <row r="149" spans="21:49" s="122" customFormat="1" ht="14" x14ac:dyDescent="0.15">
      <c r="U149" s="121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</row>
    <row r="150" spans="21:49" s="122" customFormat="1" ht="14" x14ac:dyDescent="0.15">
      <c r="U150" s="121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</row>
    <row r="151" spans="21:49" s="122" customFormat="1" ht="14" x14ac:dyDescent="0.15">
      <c r="U151" s="121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</row>
    <row r="152" spans="21:49" s="122" customFormat="1" ht="14" x14ac:dyDescent="0.15">
      <c r="U152" s="121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</row>
    <row r="153" spans="21:49" s="122" customFormat="1" ht="14" x14ac:dyDescent="0.15">
      <c r="U153" s="121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5"/>
      <c r="AW153" s="125"/>
    </row>
    <row r="154" spans="21:49" s="122" customFormat="1" ht="14" x14ac:dyDescent="0.15">
      <c r="U154" s="121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5"/>
      <c r="AW154" s="125"/>
    </row>
    <row r="155" spans="21:49" s="122" customFormat="1" ht="14" x14ac:dyDescent="0.15">
      <c r="U155" s="121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</row>
    <row r="156" spans="21:49" s="122" customFormat="1" ht="14" x14ac:dyDescent="0.15">
      <c r="U156" s="121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</row>
    <row r="157" spans="21:49" s="122" customFormat="1" ht="14" x14ac:dyDescent="0.15">
      <c r="U157" s="121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5"/>
      <c r="AW157" s="125"/>
    </row>
    <row r="158" spans="21:49" s="122" customFormat="1" ht="14" x14ac:dyDescent="0.15">
      <c r="U158" s="121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5"/>
      <c r="AW158" s="125"/>
    </row>
    <row r="159" spans="21:49" s="122" customFormat="1" ht="14" x14ac:dyDescent="0.15">
      <c r="U159" s="121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5"/>
      <c r="AW159" s="125"/>
    </row>
    <row r="160" spans="21:49" s="122" customFormat="1" ht="14" x14ac:dyDescent="0.15">
      <c r="U160" s="121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5"/>
      <c r="AW160" s="125"/>
    </row>
    <row r="161" spans="21:49" s="122" customFormat="1" ht="14" x14ac:dyDescent="0.15">
      <c r="U161" s="121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</row>
    <row r="162" spans="21:49" s="122" customFormat="1" ht="14" x14ac:dyDescent="0.15">
      <c r="U162" s="121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</row>
    <row r="163" spans="21:49" s="122" customFormat="1" ht="14" x14ac:dyDescent="0.15">
      <c r="U163" s="121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5"/>
      <c r="AW163" s="125"/>
    </row>
    <row r="164" spans="21:49" s="122" customFormat="1" ht="14" x14ac:dyDescent="0.15">
      <c r="U164" s="121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</row>
    <row r="165" spans="21:49" s="122" customFormat="1" ht="14" x14ac:dyDescent="0.15">
      <c r="U165" s="121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</row>
    <row r="166" spans="21:49" s="122" customFormat="1" ht="14" x14ac:dyDescent="0.15">
      <c r="U166" s="121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</row>
    <row r="167" spans="21:49" s="122" customFormat="1" ht="14" x14ac:dyDescent="0.15">
      <c r="U167" s="121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</row>
    <row r="168" spans="21:49" s="122" customFormat="1" ht="14" x14ac:dyDescent="0.15">
      <c r="U168" s="121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</row>
    <row r="169" spans="21:49" s="122" customFormat="1" ht="14" x14ac:dyDescent="0.15">
      <c r="U169" s="121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</row>
    <row r="170" spans="21:49" s="122" customFormat="1" ht="14" x14ac:dyDescent="0.15">
      <c r="U170" s="121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</row>
    <row r="171" spans="21:49" s="122" customFormat="1" ht="14" x14ac:dyDescent="0.15">
      <c r="U171" s="121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</row>
    <row r="172" spans="21:49" s="122" customFormat="1" ht="14" x14ac:dyDescent="0.15">
      <c r="U172" s="121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</row>
    <row r="173" spans="21:49" s="122" customFormat="1" ht="14" x14ac:dyDescent="0.15">
      <c r="U173" s="121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</row>
    <row r="174" spans="21:49" s="122" customFormat="1" ht="14" x14ac:dyDescent="0.15">
      <c r="U174" s="121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</row>
    <row r="175" spans="21:49" s="122" customFormat="1" ht="14" x14ac:dyDescent="0.15">
      <c r="U175" s="121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</row>
    <row r="176" spans="21:49" s="122" customFormat="1" ht="14" x14ac:dyDescent="0.15">
      <c r="U176" s="121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5"/>
      <c r="AW176" s="125"/>
    </row>
    <row r="177" spans="21:49" s="122" customFormat="1" ht="14" x14ac:dyDescent="0.15">
      <c r="U177" s="121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</row>
    <row r="178" spans="21:49" s="122" customFormat="1" ht="14" x14ac:dyDescent="0.15">
      <c r="U178" s="121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5"/>
      <c r="AW178" s="125"/>
    </row>
    <row r="179" spans="21:49" s="122" customFormat="1" ht="14" x14ac:dyDescent="0.15">
      <c r="U179" s="121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5"/>
      <c r="AW179" s="125"/>
    </row>
    <row r="180" spans="21:49" s="122" customFormat="1" ht="14" x14ac:dyDescent="0.15">
      <c r="U180" s="121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5"/>
      <c r="AW180" s="125"/>
    </row>
    <row r="181" spans="21:49" s="122" customFormat="1" ht="14" x14ac:dyDescent="0.15">
      <c r="U181" s="121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5"/>
      <c r="AW181" s="125"/>
    </row>
    <row r="182" spans="21:49" s="122" customFormat="1" ht="14" x14ac:dyDescent="0.15">
      <c r="U182" s="121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</row>
    <row r="183" spans="21:49" s="122" customFormat="1" ht="14" x14ac:dyDescent="0.15">
      <c r="U183" s="121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</row>
    <row r="184" spans="21:49" s="122" customFormat="1" ht="14" x14ac:dyDescent="0.15">
      <c r="U184" s="121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</row>
    <row r="185" spans="21:49" s="122" customFormat="1" ht="14" x14ac:dyDescent="0.15">
      <c r="U185" s="121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</row>
    <row r="186" spans="21:49" s="122" customFormat="1" ht="14" x14ac:dyDescent="0.15">
      <c r="U186" s="121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</row>
    <row r="187" spans="21:49" s="122" customFormat="1" ht="14" x14ac:dyDescent="0.15">
      <c r="U187" s="121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</row>
    <row r="188" spans="21:49" s="122" customFormat="1" ht="14" x14ac:dyDescent="0.15">
      <c r="U188" s="121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</row>
    <row r="189" spans="21:49" s="122" customFormat="1" ht="14" x14ac:dyDescent="0.15">
      <c r="U189" s="121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</row>
    <row r="190" spans="21:49" s="122" customFormat="1" ht="14" x14ac:dyDescent="0.15">
      <c r="U190" s="121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</row>
    <row r="191" spans="21:49" s="122" customFormat="1" ht="14" x14ac:dyDescent="0.15">
      <c r="U191" s="121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</row>
    <row r="192" spans="21:49" s="122" customFormat="1" ht="14" x14ac:dyDescent="0.15">
      <c r="U192" s="121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</row>
    <row r="193" spans="21:49" s="122" customFormat="1" ht="14" x14ac:dyDescent="0.15">
      <c r="U193" s="121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</row>
    <row r="194" spans="21:49" s="122" customFormat="1" ht="14" x14ac:dyDescent="0.15">
      <c r="U194" s="121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</row>
    <row r="195" spans="21:49" s="122" customFormat="1" ht="14" x14ac:dyDescent="0.15">
      <c r="U195" s="121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</row>
    <row r="196" spans="21:49" s="122" customFormat="1" ht="14" x14ac:dyDescent="0.15">
      <c r="U196" s="121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</row>
    <row r="197" spans="21:49" s="122" customFormat="1" ht="14" x14ac:dyDescent="0.15">
      <c r="U197" s="121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</row>
    <row r="198" spans="21:49" s="122" customFormat="1" ht="14" x14ac:dyDescent="0.15">
      <c r="U198" s="121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</row>
    <row r="199" spans="21:49" s="122" customFormat="1" ht="14" x14ac:dyDescent="0.15">
      <c r="U199" s="121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</row>
    <row r="200" spans="21:49" s="122" customFormat="1" ht="14" x14ac:dyDescent="0.15">
      <c r="U200" s="121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</row>
    <row r="201" spans="21:49" s="122" customFormat="1" ht="14" x14ac:dyDescent="0.15">
      <c r="U201" s="121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</row>
    <row r="202" spans="21:49" s="122" customFormat="1" ht="14" x14ac:dyDescent="0.15">
      <c r="U202" s="121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</row>
    <row r="203" spans="21:49" s="122" customFormat="1" ht="14" x14ac:dyDescent="0.15">
      <c r="U203" s="121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</row>
    <row r="204" spans="21:49" s="122" customFormat="1" ht="14" x14ac:dyDescent="0.15">
      <c r="U204" s="121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</row>
    <row r="205" spans="21:49" s="122" customFormat="1" ht="14" x14ac:dyDescent="0.15">
      <c r="U205" s="121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</row>
    <row r="206" spans="21:49" s="122" customFormat="1" ht="14" x14ac:dyDescent="0.15">
      <c r="U206" s="121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</row>
    <row r="207" spans="21:49" s="122" customFormat="1" ht="14" x14ac:dyDescent="0.15">
      <c r="U207" s="121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</row>
    <row r="208" spans="21:49" s="122" customFormat="1" ht="14" x14ac:dyDescent="0.15">
      <c r="U208" s="121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</row>
    <row r="209" spans="21:49" s="122" customFormat="1" ht="14" x14ac:dyDescent="0.15">
      <c r="U209" s="121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</row>
    <row r="210" spans="21:49" s="122" customFormat="1" ht="14" x14ac:dyDescent="0.15">
      <c r="U210" s="121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</row>
    <row r="211" spans="21:49" s="122" customFormat="1" ht="14" x14ac:dyDescent="0.15">
      <c r="U211" s="121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</row>
    <row r="212" spans="21:49" s="122" customFormat="1" ht="14" x14ac:dyDescent="0.15">
      <c r="U212" s="121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</row>
    <row r="213" spans="21:49" s="122" customFormat="1" ht="14" x14ac:dyDescent="0.15">
      <c r="U213" s="121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</row>
    <row r="214" spans="21:49" s="122" customFormat="1" ht="14" x14ac:dyDescent="0.15">
      <c r="U214" s="121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</row>
    <row r="215" spans="21:49" s="122" customFormat="1" ht="14" x14ac:dyDescent="0.15">
      <c r="U215" s="121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</row>
    <row r="216" spans="21:49" s="122" customFormat="1" ht="14" x14ac:dyDescent="0.15">
      <c r="U216" s="121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</row>
    <row r="217" spans="21:49" s="122" customFormat="1" x14ac:dyDescent="0.15"/>
    <row r="218" spans="21:49" s="122" customFormat="1" x14ac:dyDescent="0.15"/>
    <row r="219" spans="21:49" s="122" customFormat="1" x14ac:dyDescent="0.15"/>
    <row r="220" spans="21:49" s="122" customFormat="1" x14ac:dyDescent="0.15"/>
    <row r="221" spans="21:49" s="122" customFormat="1" x14ac:dyDescent="0.15"/>
    <row r="222" spans="21:49" s="122" customFormat="1" x14ac:dyDescent="0.15"/>
    <row r="223" spans="21:49" s="122" customFormat="1" x14ac:dyDescent="0.15"/>
    <row r="224" spans="21:49" s="122" customFormat="1" x14ac:dyDescent="0.15"/>
    <row r="225" s="122" customFormat="1" x14ac:dyDescent="0.15"/>
    <row r="226" s="122" customFormat="1" x14ac:dyDescent="0.15"/>
    <row r="227" s="122" customFormat="1" x14ac:dyDescent="0.15"/>
    <row r="228" s="122" customFormat="1" x14ac:dyDescent="0.15"/>
    <row r="229" s="122" customFormat="1" x14ac:dyDescent="0.15"/>
    <row r="230" s="122" customFormat="1" x14ac:dyDescent="0.15"/>
    <row r="231" s="122" customFormat="1" x14ac:dyDescent="0.15"/>
    <row r="232" s="122" customFormat="1" x14ac:dyDescent="0.15"/>
    <row r="233" s="122" customFormat="1" x14ac:dyDescent="0.15"/>
    <row r="234" s="122" customFormat="1" x14ac:dyDescent="0.15"/>
    <row r="235" s="122" customFormat="1" x14ac:dyDescent="0.15"/>
    <row r="236" s="122" customFormat="1" x14ac:dyDescent="0.15"/>
    <row r="237" s="122" customFormat="1" x14ac:dyDescent="0.15"/>
    <row r="238" s="122" customFormat="1" x14ac:dyDescent="0.15"/>
    <row r="239" s="122" customFormat="1" x14ac:dyDescent="0.15"/>
    <row r="240" s="122" customFormat="1" x14ac:dyDescent="0.15"/>
    <row r="241" s="122" customFormat="1" x14ac:dyDescent="0.15"/>
    <row r="242" s="122" customFormat="1" x14ac:dyDescent="0.15"/>
    <row r="243" s="122" customFormat="1" x14ac:dyDescent="0.15"/>
    <row r="244" s="122" customFormat="1" x14ac:dyDescent="0.15"/>
    <row r="245" s="122" customFormat="1" x14ac:dyDescent="0.15"/>
    <row r="246" s="122" customFormat="1" x14ac:dyDescent="0.15"/>
    <row r="247" s="122" customFormat="1" x14ac:dyDescent="0.15"/>
    <row r="248" s="122" customFormat="1" x14ac:dyDescent="0.15"/>
    <row r="249" s="122" customFormat="1" x14ac:dyDescent="0.15"/>
    <row r="250" s="122" customFormat="1" x14ac:dyDescent="0.15"/>
    <row r="251" s="122" customFormat="1" x14ac:dyDescent="0.15"/>
    <row r="252" s="122" customFormat="1" x14ac:dyDescent="0.15"/>
    <row r="253" s="122" customFormat="1" x14ac:dyDescent="0.15"/>
    <row r="254" s="122" customFormat="1" x14ac:dyDescent="0.15"/>
    <row r="255" s="122" customFormat="1" x14ac:dyDescent="0.15"/>
    <row r="256" s="122" customFormat="1" x14ac:dyDescent="0.15"/>
    <row r="257" s="122" customFormat="1" x14ac:dyDescent="0.15"/>
    <row r="258" s="122" customFormat="1" x14ac:dyDescent="0.15"/>
    <row r="259" s="122" customFormat="1" x14ac:dyDescent="0.15"/>
    <row r="260" s="122" customFormat="1" x14ac:dyDescent="0.15"/>
    <row r="261" s="122" customFormat="1" x14ac:dyDescent="0.15"/>
    <row r="262" s="122" customFormat="1" x14ac:dyDescent="0.15"/>
    <row r="263" s="122" customFormat="1" x14ac:dyDescent="0.15"/>
    <row r="264" s="122" customFormat="1" x14ac:dyDescent="0.15"/>
    <row r="265" s="122" customFormat="1" x14ac:dyDescent="0.15"/>
    <row r="266" s="122" customFormat="1" x14ac:dyDescent="0.15"/>
    <row r="267" s="122" customFormat="1" x14ac:dyDescent="0.15"/>
    <row r="268" s="122" customFormat="1" x14ac:dyDescent="0.15"/>
    <row r="269" s="122" customFormat="1" x14ac:dyDescent="0.15"/>
    <row r="270" s="122" customFormat="1" x14ac:dyDescent="0.15"/>
    <row r="271" s="122" customFormat="1" x14ac:dyDescent="0.15"/>
    <row r="272" s="122" customFormat="1" x14ac:dyDescent="0.15"/>
    <row r="273" s="122" customFormat="1" x14ac:dyDescent="0.15"/>
    <row r="274" s="122" customFormat="1" x14ac:dyDescent="0.15"/>
    <row r="275" s="122" customFormat="1" x14ac:dyDescent="0.15"/>
    <row r="276" s="122" customFormat="1" x14ac:dyDescent="0.15"/>
    <row r="277" s="122" customFormat="1" x14ac:dyDescent="0.15"/>
    <row r="278" s="122" customFormat="1" x14ac:dyDescent="0.15"/>
    <row r="279" s="122" customFormat="1" x14ac:dyDescent="0.15"/>
    <row r="280" s="122" customFormat="1" x14ac:dyDescent="0.15"/>
    <row r="281" s="122" customFormat="1" x14ac:dyDescent="0.15"/>
    <row r="282" s="122" customFormat="1" x14ac:dyDescent="0.15"/>
    <row r="283" s="122" customFormat="1" x14ac:dyDescent="0.15"/>
    <row r="284" s="122" customFormat="1" x14ac:dyDescent="0.15"/>
    <row r="285" s="122" customFormat="1" x14ac:dyDescent="0.15"/>
    <row r="286" s="122" customFormat="1" x14ac:dyDescent="0.15"/>
    <row r="287" s="122" customFormat="1" x14ac:dyDescent="0.15"/>
    <row r="288" s="122" customFormat="1" x14ac:dyDescent="0.15"/>
    <row r="289" s="122" customFormat="1" x14ac:dyDescent="0.15"/>
    <row r="290" s="122" customFormat="1" x14ac:dyDescent="0.15"/>
    <row r="291" s="122" customFormat="1" x14ac:dyDescent="0.15"/>
    <row r="292" s="122" customFormat="1" x14ac:dyDescent="0.15"/>
    <row r="293" s="122" customFormat="1" x14ac:dyDescent="0.15"/>
    <row r="294" s="122" customFormat="1" x14ac:dyDescent="0.15"/>
    <row r="295" s="122" customFormat="1" x14ac:dyDescent="0.15"/>
    <row r="296" s="122" customFormat="1" x14ac:dyDescent="0.15"/>
    <row r="297" s="122" customFormat="1" x14ac:dyDescent="0.15"/>
    <row r="298" s="122" customFormat="1" x14ac:dyDescent="0.15"/>
    <row r="299" s="122" customFormat="1" x14ac:dyDescent="0.15"/>
    <row r="300" s="122" customFormat="1" x14ac:dyDescent="0.15"/>
    <row r="301" s="122" customFormat="1" x14ac:dyDescent="0.15"/>
    <row r="302" s="122" customFormat="1" x14ac:dyDescent="0.15"/>
    <row r="303" s="122" customFormat="1" x14ac:dyDescent="0.15"/>
    <row r="304" s="122" customFormat="1" x14ac:dyDescent="0.15"/>
    <row r="305" s="122" customFormat="1" x14ac:dyDescent="0.15"/>
    <row r="306" s="122" customFormat="1" x14ac:dyDescent="0.15"/>
    <row r="307" s="122" customFormat="1" x14ac:dyDescent="0.15"/>
    <row r="308" s="122" customFormat="1" x14ac:dyDescent="0.15"/>
    <row r="309" s="122" customFormat="1" x14ac:dyDescent="0.15"/>
    <row r="310" s="122" customFormat="1" x14ac:dyDescent="0.15"/>
    <row r="311" s="122" customFormat="1" x14ac:dyDescent="0.15"/>
    <row r="312" s="122" customFormat="1" x14ac:dyDescent="0.15"/>
    <row r="313" s="122" customFormat="1" x14ac:dyDescent="0.15"/>
    <row r="314" s="122" customFormat="1" x14ac:dyDescent="0.15"/>
    <row r="315" s="122" customFormat="1" x14ac:dyDescent="0.15"/>
    <row r="316" s="122" customFormat="1" x14ac:dyDescent="0.15"/>
    <row r="317" s="122" customFormat="1" x14ac:dyDescent="0.15"/>
    <row r="318" s="122" customFormat="1" x14ac:dyDescent="0.15"/>
    <row r="319" s="122" customFormat="1" x14ac:dyDescent="0.15"/>
    <row r="320" s="122" customFormat="1" x14ac:dyDescent="0.15"/>
    <row r="321" s="122" customFormat="1" x14ac:dyDescent="0.15"/>
    <row r="322" s="122" customFormat="1" x14ac:dyDescent="0.15"/>
    <row r="323" s="122" customFormat="1" x14ac:dyDescent="0.15"/>
    <row r="324" s="122" customFormat="1" x14ac:dyDescent="0.15"/>
    <row r="325" s="122" customFormat="1" x14ac:dyDescent="0.15"/>
    <row r="326" s="122" customFormat="1" x14ac:dyDescent="0.15"/>
    <row r="327" s="122" customFormat="1" x14ac:dyDescent="0.15"/>
    <row r="328" s="122" customFormat="1" x14ac:dyDescent="0.15"/>
    <row r="329" s="122" customFormat="1" x14ac:dyDescent="0.15"/>
    <row r="330" s="122" customFormat="1" x14ac:dyDescent="0.15"/>
    <row r="331" s="122" customFormat="1" x14ac:dyDescent="0.15"/>
    <row r="332" s="122" customFormat="1" x14ac:dyDescent="0.15"/>
    <row r="333" s="122" customFormat="1" x14ac:dyDescent="0.15"/>
    <row r="334" s="122" customFormat="1" x14ac:dyDescent="0.15"/>
    <row r="335" s="122" customFormat="1" x14ac:dyDescent="0.15"/>
    <row r="336" s="122" customFormat="1" x14ac:dyDescent="0.15"/>
    <row r="337" s="122" customFormat="1" x14ac:dyDescent="0.15"/>
    <row r="338" s="122" customFormat="1" x14ac:dyDescent="0.15"/>
    <row r="339" s="122" customFormat="1" x14ac:dyDescent="0.15"/>
    <row r="340" s="122" customFormat="1" x14ac:dyDescent="0.15"/>
    <row r="341" s="122" customFormat="1" x14ac:dyDescent="0.15"/>
    <row r="342" s="122" customFormat="1" x14ac:dyDescent="0.15"/>
    <row r="343" s="122" customFormat="1" x14ac:dyDescent="0.15"/>
    <row r="344" s="122" customFormat="1" x14ac:dyDescent="0.15"/>
    <row r="345" s="122" customFormat="1" x14ac:dyDescent="0.15"/>
    <row r="346" s="122" customFormat="1" x14ac:dyDescent="0.15"/>
    <row r="347" s="122" customFormat="1" x14ac:dyDescent="0.15"/>
    <row r="348" s="122" customFormat="1" x14ac:dyDescent="0.15"/>
    <row r="349" s="122" customFormat="1" x14ac:dyDescent="0.15"/>
    <row r="350" s="122" customFormat="1" x14ac:dyDescent="0.15"/>
    <row r="351" s="122" customFormat="1" x14ac:dyDescent="0.15"/>
    <row r="352" s="122" customFormat="1" x14ac:dyDescent="0.15"/>
    <row r="353" s="122" customFormat="1" x14ac:dyDescent="0.15"/>
    <row r="354" s="122" customFormat="1" x14ac:dyDescent="0.15"/>
    <row r="355" s="122" customFormat="1" x14ac:dyDescent="0.15"/>
    <row r="356" s="122" customFormat="1" x14ac:dyDescent="0.15"/>
    <row r="357" s="122" customFormat="1" x14ac:dyDescent="0.15"/>
    <row r="358" s="122" customFormat="1" x14ac:dyDescent="0.15"/>
    <row r="359" s="122" customFormat="1" x14ac:dyDescent="0.15"/>
    <row r="360" s="122" customFormat="1" x14ac:dyDescent="0.15"/>
    <row r="361" s="122" customFormat="1" x14ac:dyDescent="0.15"/>
    <row r="362" s="122" customFormat="1" x14ac:dyDescent="0.15"/>
    <row r="363" s="122" customFormat="1" x14ac:dyDescent="0.15"/>
    <row r="364" s="122" customFormat="1" x14ac:dyDescent="0.15"/>
    <row r="365" s="122" customFormat="1" x14ac:dyDescent="0.15"/>
    <row r="366" s="122" customFormat="1" x14ac:dyDescent="0.15"/>
    <row r="367" s="122" customFormat="1" x14ac:dyDescent="0.15"/>
    <row r="368" s="122" customFormat="1" x14ac:dyDescent="0.15"/>
    <row r="369" s="122" customFormat="1" x14ac:dyDescent="0.15"/>
    <row r="370" s="122" customFormat="1" x14ac:dyDescent="0.15"/>
    <row r="371" s="122" customFormat="1" x14ac:dyDescent="0.15"/>
    <row r="372" s="122" customFormat="1" x14ac:dyDescent="0.15"/>
    <row r="373" s="122" customFormat="1" x14ac:dyDescent="0.15"/>
    <row r="374" s="122" customFormat="1" x14ac:dyDescent="0.15"/>
    <row r="375" s="122" customFormat="1" x14ac:dyDescent="0.15"/>
    <row r="376" s="122" customFormat="1" x14ac:dyDescent="0.15"/>
    <row r="377" s="122" customFormat="1" x14ac:dyDescent="0.15"/>
    <row r="378" s="122" customFormat="1" x14ac:dyDescent="0.15"/>
    <row r="379" s="122" customFormat="1" x14ac:dyDescent="0.15"/>
    <row r="380" s="122" customFormat="1" x14ac:dyDescent="0.15"/>
    <row r="381" s="122" customFormat="1" x14ac:dyDescent="0.15"/>
    <row r="382" s="122" customFormat="1" x14ac:dyDescent="0.15"/>
    <row r="383" s="122" customFormat="1" x14ac:dyDescent="0.15"/>
    <row r="384" s="122" customFormat="1" x14ac:dyDescent="0.15"/>
    <row r="385" s="122" customFormat="1" x14ac:dyDescent="0.15"/>
    <row r="386" s="122" customFormat="1" x14ac:dyDescent="0.15"/>
    <row r="387" s="122" customFormat="1" x14ac:dyDescent="0.15"/>
    <row r="388" s="122" customFormat="1" x14ac:dyDescent="0.15"/>
    <row r="389" s="122" customFormat="1" x14ac:dyDescent="0.15"/>
    <row r="390" s="122" customFormat="1" x14ac:dyDescent="0.15"/>
    <row r="391" s="122" customFormat="1" x14ac:dyDescent="0.15"/>
    <row r="392" s="122" customFormat="1" x14ac:dyDescent="0.15"/>
  </sheetData>
  <sheetProtection algorithmName="SHA-512" hashValue="e7MzvdRlwQZY7CT5vdTiPSvktbQq0j0l+DRL4TZK+U3RD5tPVZJdyYendmD2j2RMXlKrYPJMfpYsQxjV80VurQ==" saltValue="RCSkf26rUk9CPQtiY24PY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theme="8" tint="0.79998168889431442"/>
  </sheetPr>
  <dimension ref="A1:AW321"/>
  <sheetViews>
    <sheetView workbookViewId="0">
      <selection activeCell="C17" sqref="C17"/>
    </sheetView>
  </sheetViews>
  <sheetFormatPr baseColWidth="10" defaultRowHeight="13" x14ac:dyDescent="0.15"/>
  <cols>
    <col min="1" max="1" width="20.33203125" style="68" customWidth="1"/>
    <col min="2" max="2" width="24.332031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117" customWidth="1"/>
    <col min="50" max="16384" width="10.83203125" style="68"/>
  </cols>
  <sheetData>
    <row r="1" spans="1:49" s="117" customFormat="1" ht="14" x14ac:dyDescent="0.15">
      <c r="A1" s="116" t="s">
        <v>61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</row>
    <row r="2" spans="1:49" s="117" customFormat="1" ht="14" x14ac:dyDescent="0.15">
      <c r="A2" s="118" t="s">
        <v>11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</row>
    <row r="3" spans="1:49" s="117" customFormat="1" ht="15" thickBot="1" x14ac:dyDescent="0.2">
      <c r="A3" s="116"/>
      <c r="B3" s="116"/>
      <c r="C3" s="116"/>
      <c r="D3" s="116"/>
      <c r="E3" s="116"/>
      <c r="F3" s="116"/>
      <c r="G3" s="119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</row>
    <row r="7" spans="1:49" ht="75" x14ac:dyDescent="0.15">
      <c r="A7" s="156" t="s">
        <v>132</v>
      </c>
      <c r="B7" s="172" t="s">
        <v>133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128</v>
      </c>
      <c r="P7" s="161" t="s">
        <v>129</v>
      </c>
      <c r="Q7" s="161" t="s">
        <v>165</v>
      </c>
      <c r="R7" s="161" t="s">
        <v>60</v>
      </c>
      <c r="S7" s="160" t="s">
        <v>130</v>
      </c>
      <c r="T7" s="174" t="s">
        <v>131</v>
      </c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</row>
    <row r="8" spans="1:49" ht="18" customHeight="1" x14ac:dyDescent="0.15">
      <c r="A8" s="74" t="str">
        <f>'WA Apr 2017'!K2</f>
        <v>Horizon Power</v>
      </c>
      <c r="B8" s="47" t="str">
        <f>'WA Apr 2017'!L2</f>
        <v xml:space="preserve">Horizon Power - Regulated </v>
      </c>
      <c r="C8" s="77">
        <f>91*'WA Apr 2017'!M2/100</f>
        <v>38.152569</v>
      </c>
      <c r="D8" s="77">
        <f>IF($C$5&gt;='WA Apr 2017'!P2,('WA Apr 2017'!P2*'WA Apr 2017'!N2/100),('WA Bills April 2017'!$C$5*'WA Apr 2017'!N2/100))</f>
        <v>1377.5</v>
      </c>
      <c r="E8" s="77">
        <v>0</v>
      </c>
      <c r="F8" s="78">
        <v>0</v>
      </c>
      <c r="G8" s="79">
        <v>0</v>
      </c>
      <c r="H8" s="80">
        <f>IF(($C$5&lt;'WA Apr 2017'!P2),(0),('WA Bills April 2017'!$C$5-'WA Apr 2017'!P2)*'WA Apr 2017'!Q2/100)</f>
        <v>0</v>
      </c>
      <c r="I8" s="81">
        <f>SUM(C8:H8)</f>
        <v>1415.6525690000001</v>
      </c>
      <c r="J8" s="82">
        <f>I8*4</f>
        <v>5662.6102760000003</v>
      </c>
      <c r="K8" s="83">
        <v>0</v>
      </c>
      <c r="L8" s="83">
        <f>'WA Apr 2017'!AZ2</f>
        <v>0</v>
      </c>
      <c r="M8" s="83">
        <f>'WA Apr 2017'!BA2</f>
        <v>0</v>
      </c>
      <c r="N8" s="83">
        <f>'WA Apr 2017'!BB2</f>
        <v>0</v>
      </c>
      <c r="O8" s="82">
        <f>J8</f>
        <v>5662.6102760000003</v>
      </c>
      <c r="P8" s="82">
        <f>O8</f>
        <v>5662.6102760000003</v>
      </c>
      <c r="Q8" s="82">
        <f>O8*1.1</f>
        <v>6228.8713036000008</v>
      </c>
      <c r="R8" s="82">
        <f>P8*1.1</f>
        <v>6228.8713036000008</v>
      </c>
      <c r="S8" s="84">
        <f>'WA Apr 2017'!BI2</f>
        <v>0</v>
      </c>
      <c r="T8" s="85" t="str">
        <f>'WA Apr 2017'!BJ2</f>
        <v>n</v>
      </c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</row>
    <row r="9" spans="1:49" ht="18" customHeight="1" thickBot="1" x14ac:dyDescent="0.2">
      <c r="A9" s="86" t="str">
        <f>'WA Apr 2017'!K3</f>
        <v>Western Power</v>
      </c>
      <c r="B9" s="87" t="str">
        <f>'WA Apr 2017'!L3</f>
        <v>Synergy - Regulated</v>
      </c>
      <c r="C9" s="88">
        <f>91*'WA Apr 2017'!M3/100</f>
        <v>38.152569</v>
      </c>
      <c r="D9" s="88">
        <f>IF($C$5&gt;='WA Apr 2017'!P3,('WA Apr 2017'!P3*'WA Apr 2017'!N3/100),('WA Bills April 2017'!$C$5*'WA Apr 2017'!N3/100))</f>
        <v>1377.5</v>
      </c>
      <c r="E9" s="88">
        <v>0</v>
      </c>
      <c r="F9" s="89">
        <v>0</v>
      </c>
      <c r="G9" s="90">
        <v>0</v>
      </c>
      <c r="H9" s="91">
        <f>IF(($C$5&lt;'WA Apr 2017'!P3),(0),('WA Bills April 2017'!$C$5-'WA Apr 2017'!P3)*'WA Apr 2017'!Q3/100)</f>
        <v>0</v>
      </c>
      <c r="I9" s="92">
        <f t="shared" ref="I9" si="0">SUM(C9:H9)</f>
        <v>1415.6525690000001</v>
      </c>
      <c r="J9" s="93">
        <f t="shared" ref="J9" si="1">I9*4</f>
        <v>5662.6102760000003</v>
      </c>
      <c r="K9" s="94">
        <v>0</v>
      </c>
      <c r="L9" s="94">
        <f>'WA Apr 2017'!AZ3</f>
        <v>0</v>
      </c>
      <c r="M9" s="94">
        <f>'WA Apr 2017'!BA3</f>
        <v>0</v>
      </c>
      <c r="N9" s="94">
        <f>'WA Apr 2017'!BB3</f>
        <v>0</v>
      </c>
      <c r="O9" s="93">
        <f>J9-((I9-C9)*L9/100)*4</f>
        <v>5662.6102760000003</v>
      </c>
      <c r="P9" s="93">
        <f>O9-(O9*M9/100)</f>
        <v>5662.6102760000003</v>
      </c>
      <c r="Q9" s="93">
        <f>O9*1.1</f>
        <v>6228.8713036000008</v>
      </c>
      <c r="R9" s="93">
        <f>P9*1.1</f>
        <v>6228.8713036000008</v>
      </c>
      <c r="S9" s="95">
        <f>'WA Apr 2017'!BI3</f>
        <v>0</v>
      </c>
      <c r="T9" s="96" t="str">
        <f>'WA Apr 2017'!BJ3</f>
        <v>n</v>
      </c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</row>
    <row r="10" spans="1:49" s="117" customFormat="1" ht="14" x14ac:dyDescent="0.15"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  <c r="AK10" s="120"/>
      <c r="AL10" s="120"/>
      <c r="AM10" s="120"/>
      <c r="AN10" s="120"/>
      <c r="AO10" s="120"/>
      <c r="AP10" s="120"/>
      <c r="AQ10" s="120"/>
      <c r="AR10" s="120"/>
      <c r="AS10" s="120"/>
      <c r="AT10" s="120"/>
      <c r="AU10" s="120"/>
      <c r="AV10" s="120"/>
      <c r="AW10" s="120"/>
    </row>
    <row r="11" spans="1:49" s="117" customFormat="1" ht="15" thickBot="1" x14ac:dyDescent="0.2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9"/>
      <c r="U11" s="116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  <c r="AK11" s="120"/>
      <c r="AL11" s="120"/>
      <c r="AM11" s="120"/>
      <c r="AN11" s="120"/>
      <c r="AO11" s="120"/>
      <c r="AP11" s="120"/>
      <c r="AQ11" s="120"/>
      <c r="AR11" s="120"/>
      <c r="AS11" s="120"/>
      <c r="AT11" s="120"/>
      <c r="AU11" s="120"/>
      <c r="AV11" s="120"/>
      <c r="AW11" s="120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116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116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116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116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116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159" t="s">
        <v>110</v>
      </c>
      <c r="K17" s="160" t="s">
        <v>62</v>
      </c>
      <c r="L17" s="160" t="s">
        <v>114</v>
      </c>
      <c r="M17" s="160" t="s">
        <v>101</v>
      </c>
      <c r="N17" s="160" t="s">
        <v>64</v>
      </c>
      <c r="O17" s="175" t="s">
        <v>65</v>
      </c>
      <c r="P17" s="161" t="s">
        <v>7</v>
      </c>
      <c r="Q17" s="161" t="s">
        <v>165</v>
      </c>
      <c r="R17" s="161" t="s">
        <v>60</v>
      </c>
      <c r="S17" s="176" t="s">
        <v>8</v>
      </c>
      <c r="T17" s="174" t="s">
        <v>9</v>
      </c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</row>
    <row r="18" spans="1:49" ht="18" customHeight="1" thickBot="1" x14ac:dyDescent="0.2">
      <c r="A18" s="102" t="str">
        <f>'WA Apr 2017'!K4</f>
        <v>Western Power</v>
      </c>
      <c r="B18" s="103" t="str">
        <f>'WA Apr 2017'!L4</f>
        <v>Synergy - Regulated</v>
      </c>
      <c r="C18" s="104">
        <f>91*'WA Apr 2017'!M4/100</f>
        <v>156.41079999999999</v>
      </c>
      <c r="D18" s="105">
        <f>(C13*C14)*'WA Apr 2017'!N2/100</f>
        <v>964.25</v>
      </c>
      <c r="E18" s="106">
        <v>0</v>
      </c>
      <c r="F18" s="106">
        <v>0</v>
      </c>
      <c r="G18" s="106">
        <v>0</v>
      </c>
      <c r="H18" s="107">
        <f>(C13*C15)*'WA Apr 2017'!W4/100</f>
        <v>135.44999999999999</v>
      </c>
      <c r="I18" s="108">
        <f>SUM(C18:H18)</f>
        <v>1256.1108000000002</v>
      </c>
      <c r="J18" s="109">
        <f>I18*4</f>
        <v>5024.4432000000006</v>
      </c>
      <c r="K18" s="110">
        <v>0</v>
      </c>
      <c r="L18" s="110">
        <f>'WA Apr 2017'!AZ4</f>
        <v>0</v>
      </c>
      <c r="M18" s="110">
        <f>'WA Apr 2017'!BA4</f>
        <v>0</v>
      </c>
      <c r="N18" s="110">
        <f>'WA Apr 2017'!BB4</f>
        <v>0</v>
      </c>
      <c r="O18" s="111">
        <f>J18</f>
        <v>5024.4432000000006</v>
      </c>
      <c r="P18" s="109">
        <f>O18</f>
        <v>5024.4432000000006</v>
      </c>
      <c r="Q18" s="109">
        <f>O18*1.1</f>
        <v>5526.8875200000011</v>
      </c>
      <c r="R18" s="109">
        <f>P18*1.1</f>
        <v>5526.8875200000011</v>
      </c>
      <c r="S18" s="112">
        <f>'WA Apr 2017'!BI4</f>
        <v>0</v>
      </c>
      <c r="T18" s="113" t="str">
        <f>'WA Apr 2017'!BJ4</f>
        <v>n</v>
      </c>
      <c r="U18" s="116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</row>
    <row r="19" spans="1:49" s="117" customFormat="1" ht="14" x14ac:dyDescent="0.15">
      <c r="U19" s="116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</row>
    <row r="20" spans="1:49" s="117" customFormat="1" ht="14" x14ac:dyDescent="0.15">
      <c r="U20" s="116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</row>
    <row r="21" spans="1:49" s="117" customFormat="1" ht="14" x14ac:dyDescent="0.15">
      <c r="U21" s="116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</row>
    <row r="22" spans="1:49" s="117" customFormat="1" ht="14" x14ac:dyDescent="0.15">
      <c r="U22" s="116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</row>
    <row r="23" spans="1:49" s="117" customFormat="1" ht="14" x14ac:dyDescent="0.15">
      <c r="U23" s="116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  <c r="AK23" s="120"/>
      <c r="AL23" s="120"/>
      <c r="AM23" s="120"/>
      <c r="AN23" s="120"/>
      <c r="AO23" s="120"/>
      <c r="AP23" s="120"/>
      <c r="AQ23" s="120"/>
      <c r="AR23" s="120"/>
      <c r="AS23" s="120"/>
      <c r="AT23" s="120"/>
      <c r="AU23" s="120"/>
      <c r="AV23" s="120"/>
      <c r="AW23" s="120"/>
    </row>
    <row r="24" spans="1:49" s="117" customFormat="1" ht="14" x14ac:dyDescent="0.15">
      <c r="U24" s="116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</row>
    <row r="25" spans="1:49" s="117" customFormat="1" ht="14" x14ac:dyDescent="0.15"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</row>
    <row r="26" spans="1:49" s="117" customFormat="1" ht="14" x14ac:dyDescent="0.15">
      <c r="U26" s="116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</row>
    <row r="27" spans="1:49" s="117" customFormat="1" ht="14" x14ac:dyDescent="0.15">
      <c r="U27" s="116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</row>
    <row r="28" spans="1:49" s="117" customFormat="1" ht="14" x14ac:dyDescent="0.15">
      <c r="U28" s="116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</row>
    <row r="29" spans="1:49" s="117" customFormat="1" ht="14" x14ac:dyDescent="0.15">
      <c r="U29" s="116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</row>
    <row r="30" spans="1:49" s="117" customFormat="1" ht="14" x14ac:dyDescent="0.15">
      <c r="U30" s="116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</row>
    <row r="31" spans="1:49" s="117" customFormat="1" ht="14" x14ac:dyDescent="0.15">
      <c r="U31" s="116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</row>
    <row r="32" spans="1:49" s="117" customFormat="1" ht="14" x14ac:dyDescent="0.15">
      <c r="U32" s="116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</row>
    <row r="33" spans="21:49" s="117" customFormat="1" ht="14" x14ac:dyDescent="0.15">
      <c r="U33" s="116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0"/>
      <c r="AU33" s="120"/>
      <c r="AV33" s="120"/>
      <c r="AW33" s="120"/>
    </row>
    <row r="34" spans="21:49" s="117" customFormat="1" ht="14" x14ac:dyDescent="0.15">
      <c r="U34" s="116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</row>
    <row r="35" spans="21:49" s="117" customFormat="1" ht="14" x14ac:dyDescent="0.15">
      <c r="U35" s="116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0"/>
      <c r="AU35" s="120"/>
      <c r="AV35" s="120"/>
      <c r="AW35" s="120"/>
    </row>
    <row r="36" spans="21:49" s="117" customFormat="1" ht="14" x14ac:dyDescent="0.15">
      <c r="U36" s="116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0"/>
      <c r="AU36" s="120"/>
      <c r="AV36" s="120"/>
      <c r="AW36" s="120"/>
    </row>
    <row r="37" spans="21:49" s="117" customFormat="1" ht="14" x14ac:dyDescent="0.15">
      <c r="U37" s="116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</row>
    <row r="38" spans="21:49" s="117" customFormat="1" ht="14" x14ac:dyDescent="0.15">
      <c r="U38" s="116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0"/>
      <c r="AU38" s="120"/>
      <c r="AV38" s="120"/>
      <c r="AW38" s="120"/>
    </row>
    <row r="39" spans="21:49" s="117" customFormat="1" ht="14" x14ac:dyDescent="0.15">
      <c r="U39" s="116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</row>
    <row r="40" spans="21:49" s="117" customFormat="1" ht="14" x14ac:dyDescent="0.15">
      <c r="U40" s="116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</row>
    <row r="41" spans="21:49" s="117" customFormat="1" ht="14" x14ac:dyDescent="0.15">
      <c r="U41" s="116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</row>
    <row r="42" spans="21:49" s="117" customFormat="1" ht="14" x14ac:dyDescent="0.15">
      <c r="U42" s="116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</row>
    <row r="43" spans="21:49" s="117" customFormat="1" ht="14" x14ac:dyDescent="0.15">
      <c r="U43" s="116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</row>
    <row r="44" spans="21:49" s="117" customFormat="1" ht="14" x14ac:dyDescent="0.15">
      <c r="U44" s="116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</row>
    <row r="45" spans="21:49" s="117" customFormat="1" ht="14" x14ac:dyDescent="0.15">
      <c r="U45" s="116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  <c r="AK45" s="120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</row>
    <row r="46" spans="21:49" s="117" customFormat="1" ht="14" x14ac:dyDescent="0.15">
      <c r="U46" s="116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  <c r="AK46" s="120"/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</row>
    <row r="47" spans="21:49" s="117" customFormat="1" ht="14" x14ac:dyDescent="0.15">
      <c r="U47" s="116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</row>
    <row r="48" spans="21:49" s="117" customFormat="1" ht="14" x14ac:dyDescent="0.15">
      <c r="U48" s="116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</row>
    <row r="49" spans="21:49" s="117" customFormat="1" ht="14" x14ac:dyDescent="0.15">
      <c r="U49" s="116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  <c r="AM49" s="120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</row>
    <row r="50" spans="21:49" s="117" customFormat="1" ht="14" x14ac:dyDescent="0.15">
      <c r="U50" s="116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</row>
    <row r="51" spans="21:49" s="117" customFormat="1" ht="14" x14ac:dyDescent="0.15">
      <c r="U51" s="116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  <c r="AK51" s="120"/>
      <c r="AL51" s="120"/>
      <c r="AM51" s="120"/>
      <c r="AN51" s="120"/>
      <c r="AO51" s="120"/>
      <c r="AP51" s="120"/>
      <c r="AQ51" s="120"/>
      <c r="AR51" s="120"/>
      <c r="AS51" s="120"/>
      <c r="AT51" s="120"/>
      <c r="AU51" s="120"/>
      <c r="AV51" s="120"/>
      <c r="AW51" s="120"/>
    </row>
    <row r="52" spans="21:49" s="117" customFormat="1" ht="14" x14ac:dyDescent="0.15">
      <c r="U52" s="116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</row>
    <row r="53" spans="21:49" s="117" customFormat="1" ht="14" x14ac:dyDescent="0.15">
      <c r="U53" s="116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  <c r="AK53" s="120"/>
      <c r="AL53" s="120"/>
      <c r="AM53" s="120"/>
      <c r="AN53" s="120"/>
      <c r="AO53" s="120"/>
      <c r="AP53" s="120"/>
      <c r="AQ53" s="120"/>
      <c r="AR53" s="120"/>
      <c r="AS53" s="120"/>
      <c r="AT53" s="120"/>
      <c r="AU53" s="120"/>
      <c r="AV53" s="120"/>
      <c r="AW53" s="120"/>
    </row>
    <row r="54" spans="21:49" s="117" customFormat="1" ht="14" x14ac:dyDescent="0.15">
      <c r="U54" s="116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  <c r="AK54" s="120"/>
      <c r="AL54" s="120"/>
      <c r="AM54" s="120"/>
      <c r="AN54" s="120"/>
      <c r="AO54" s="120"/>
      <c r="AP54" s="120"/>
      <c r="AQ54" s="120"/>
      <c r="AR54" s="120"/>
      <c r="AS54" s="120"/>
      <c r="AT54" s="120"/>
      <c r="AU54" s="120"/>
      <c r="AV54" s="120"/>
      <c r="AW54" s="120"/>
    </row>
    <row r="55" spans="21:49" s="117" customFormat="1" ht="14" x14ac:dyDescent="0.15">
      <c r="U55" s="116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  <c r="AK55" s="120"/>
      <c r="AL55" s="120"/>
      <c r="AM55" s="120"/>
      <c r="AN55" s="120"/>
      <c r="AO55" s="120"/>
      <c r="AP55" s="120"/>
      <c r="AQ55" s="120"/>
      <c r="AR55" s="120"/>
      <c r="AS55" s="120"/>
      <c r="AT55" s="120"/>
      <c r="AU55" s="120"/>
      <c r="AV55" s="120"/>
      <c r="AW55" s="120"/>
    </row>
    <row r="56" spans="21:49" s="117" customFormat="1" ht="14" x14ac:dyDescent="0.15">
      <c r="U56" s="116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</row>
    <row r="57" spans="21:49" s="117" customFormat="1" ht="14" x14ac:dyDescent="0.15">
      <c r="U57" s="116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</row>
    <row r="58" spans="21:49" s="117" customFormat="1" ht="14" x14ac:dyDescent="0.15">
      <c r="U58" s="116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</row>
    <row r="59" spans="21:49" s="117" customFormat="1" ht="14" x14ac:dyDescent="0.15">
      <c r="U59" s="116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</row>
    <row r="60" spans="21:49" s="117" customFormat="1" ht="14" x14ac:dyDescent="0.15">
      <c r="U60" s="116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</row>
    <row r="61" spans="21:49" s="117" customFormat="1" ht="14" x14ac:dyDescent="0.15">
      <c r="U61" s="116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</row>
    <row r="62" spans="21:49" s="117" customFormat="1" ht="14" x14ac:dyDescent="0.15">
      <c r="U62" s="116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</row>
    <row r="63" spans="21:49" s="117" customFormat="1" ht="14" x14ac:dyDescent="0.15">
      <c r="U63" s="116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  <c r="AP63" s="120"/>
      <c r="AQ63" s="120"/>
      <c r="AR63" s="120"/>
      <c r="AS63" s="120"/>
      <c r="AT63" s="120"/>
      <c r="AU63" s="120"/>
      <c r="AV63" s="120"/>
      <c r="AW63" s="120"/>
    </row>
    <row r="64" spans="21:49" s="117" customFormat="1" ht="14" x14ac:dyDescent="0.15">
      <c r="U64" s="116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  <c r="AP64" s="120"/>
      <c r="AQ64" s="120"/>
      <c r="AR64" s="120"/>
      <c r="AS64" s="120"/>
      <c r="AT64" s="120"/>
      <c r="AU64" s="120"/>
      <c r="AV64" s="120"/>
      <c r="AW64" s="120"/>
    </row>
    <row r="65" spans="21:49" s="117" customFormat="1" ht="14" x14ac:dyDescent="0.15">
      <c r="U65" s="116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  <c r="AP65" s="120"/>
      <c r="AQ65" s="120"/>
      <c r="AR65" s="120"/>
      <c r="AS65" s="120"/>
      <c r="AT65" s="120"/>
      <c r="AU65" s="120"/>
      <c r="AV65" s="120"/>
      <c r="AW65" s="120"/>
    </row>
    <row r="66" spans="21:49" s="117" customFormat="1" ht="14" x14ac:dyDescent="0.15">
      <c r="U66" s="116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</row>
    <row r="67" spans="21:49" s="117" customFormat="1" ht="14" x14ac:dyDescent="0.15">
      <c r="U67" s="116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  <c r="AP67" s="120"/>
      <c r="AQ67" s="120"/>
      <c r="AR67" s="120"/>
      <c r="AS67" s="120"/>
      <c r="AT67" s="120"/>
      <c r="AU67" s="120"/>
      <c r="AV67" s="120"/>
      <c r="AW67" s="120"/>
    </row>
    <row r="68" spans="21:49" s="117" customFormat="1" ht="14" x14ac:dyDescent="0.15">
      <c r="U68" s="116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  <c r="AP68" s="120"/>
      <c r="AQ68" s="120"/>
      <c r="AR68" s="120"/>
      <c r="AS68" s="120"/>
      <c r="AT68" s="120"/>
      <c r="AU68" s="120"/>
      <c r="AV68" s="120"/>
      <c r="AW68" s="120"/>
    </row>
    <row r="69" spans="21:49" s="117" customFormat="1" ht="14" x14ac:dyDescent="0.15">
      <c r="U69" s="116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</row>
    <row r="70" spans="21:49" s="117" customFormat="1" ht="14" x14ac:dyDescent="0.15">
      <c r="U70" s="116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</row>
    <row r="71" spans="21:49" s="117" customFormat="1" ht="14" x14ac:dyDescent="0.15">
      <c r="U71" s="116"/>
      <c r="V71" s="120"/>
      <c r="W71" s="120"/>
      <c r="X71" s="120"/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20"/>
      <c r="AJ71" s="120"/>
      <c r="AK71" s="120"/>
      <c r="AL71" s="120"/>
      <c r="AM71" s="120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</row>
    <row r="72" spans="21:49" s="117" customFormat="1" ht="14" x14ac:dyDescent="0.15">
      <c r="U72" s="116"/>
      <c r="V72" s="120"/>
      <c r="W72" s="120"/>
      <c r="X72" s="120"/>
      <c r="Y72" s="120"/>
      <c r="Z72" s="120"/>
      <c r="AA72" s="120"/>
      <c r="AB72" s="120"/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</row>
    <row r="73" spans="21:49" s="117" customFormat="1" ht="14" x14ac:dyDescent="0.15">
      <c r="U73" s="116"/>
      <c r="V73" s="120"/>
      <c r="W73" s="120"/>
      <c r="X73" s="120"/>
      <c r="Y73" s="120"/>
      <c r="Z73" s="120"/>
      <c r="AA73" s="120"/>
      <c r="AB73" s="120"/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  <c r="AP73" s="120"/>
      <c r="AQ73" s="120"/>
      <c r="AR73" s="120"/>
      <c r="AS73" s="120"/>
      <c r="AT73" s="120"/>
      <c r="AU73" s="120"/>
      <c r="AV73" s="120"/>
      <c r="AW73" s="120"/>
    </row>
    <row r="74" spans="21:49" s="117" customFormat="1" ht="14" x14ac:dyDescent="0.15">
      <c r="U74" s="116"/>
      <c r="V74" s="120"/>
      <c r="W74" s="120"/>
      <c r="X74" s="120"/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</row>
    <row r="75" spans="21:49" s="117" customFormat="1" ht="14" x14ac:dyDescent="0.15">
      <c r="U75" s="116"/>
      <c r="V75" s="120"/>
      <c r="W75" s="120"/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</row>
    <row r="76" spans="21:49" s="117" customFormat="1" ht="14" x14ac:dyDescent="0.15">
      <c r="U76" s="116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</row>
    <row r="77" spans="21:49" s="117" customFormat="1" ht="14" x14ac:dyDescent="0.15">
      <c r="U77" s="116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</row>
    <row r="78" spans="21:49" s="117" customFormat="1" ht="14" x14ac:dyDescent="0.15">
      <c r="U78" s="116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</row>
    <row r="79" spans="21:49" s="117" customFormat="1" ht="14" x14ac:dyDescent="0.15">
      <c r="U79" s="116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</row>
    <row r="80" spans="21:49" s="117" customFormat="1" ht="14" x14ac:dyDescent="0.15">
      <c r="U80" s="116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</row>
    <row r="81" spans="21:49" s="117" customFormat="1" ht="14" x14ac:dyDescent="0.15">
      <c r="U81" s="116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</row>
    <row r="82" spans="21:49" s="117" customFormat="1" ht="14" x14ac:dyDescent="0.15">
      <c r="U82" s="116"/>
      <c r="V82" s="120"/>
      <c r="W82" s="120"/>
      <c r="X82" s="120"/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</row>
    <row r="83" spans="21:49" s="117" customFormat="1" ht="14" x14ac:dyDescent="0.15">
      <c r="U83" s="116"/>
      <c r="V83" s="120"/>
      <c r="W83" s="120"/>
      <c r="X83" s="120"/>
      <c r="Y83" s="120"/>
      <c r="Z83" s="120"/>
      <c r="AA83" s="120"/>
      <c r="AB83" s="120"/>
      <c r="AC83" s="120"/>
      <c r="AD83" s="120"/>
      <c r="AE83" s="120"/>
      <c r="AF83" s="120"/>
      <c r="AG83" s="120"/>
      <c r="AH83" s="120"/>
      <c r="AI83" s="120"/>
      <c r="AJ83" s="120"/>
      <c r="AK83" s="120"/>
      <c r="AL83" s="120"/>
      <c r="AM83" s="120"/>
      <c r="AN83" s="120"/>
      <c r="AO83" s="120"/>
      <c r="AP83" s="120"/>
      <c r="AQ83" s="120"/>
      <c r="AR83" s="120"/>
      <c r="AS83" s="120"/>
      <c r="AT83" s="120"/>
      <c r="AU83" s="120"/>
      <c r="AV83" s="120"/>
      <c r="AW83" s="120"/>
    </row>
    <row r="84" spans="21:49" s="117" customFormat="1" ht="14" x14ac:dyDescent="0.15">
      <c r="U84" s="116"/>
      <c r="V84" s="120"/>
      <c r="W84" s="120"/>
      <c r="X84" s="120"/>
      <c r="Y84" s="120"/>
      <c r="Z84" s="120"/>
      <c r="AA84" s="120"/>
      <c r="AB84" s="120"/>
      <c r="AC84" s="120"/>
      <c r="AD84" s="120"/>
      <c r="AE84" s="120"/>
      <c r="AF84" s="120"/>
      <c r="AG84" s="120"/>
      <c r="AH84" s="120"/>
      <c r="AI84" s="120"/>
      <c r="AJ84" s="120"/>
      <c r="AK84" s="120"/>
      <c r="AL84" s="120"/>
      <c r="AM84" s="120"/>
      <c r="AN84" s="120"/>
      <c r="AO84" s="120"/>
      <c r="AP84" s="120"/>
      <c r="AQ84" s="120"/>
      <c r="AR84" s="120"/>
      <c r="AS84" s="120"/>
      <c r="AT84" s="120"/>
      <c r="AU84" s="120"/>
      <c r="AV84" s="120"/>
      <c r="AW84" s="120"/>
    </row>
    <row r="85" spans="21:49" s="117" customFormat="1" ht="14" x14ac:dyDescent="0.15">
      <c r="U85" s="116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0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</row>
    <row r="86" spans="21:49" s="117" customFormat="1" ht="14" x14ac:dyDescent="0.15">
      <c r="U86" s="116"/>
      <c r="V86" s="120"/>
      <c r="W86" s="120"/>
      <c r="X86" s="120"/>
      <c r="Y86" s="120"/>
      <c r="Z86" s="120"/>
      <c r="AA86" s="120"/>
      <c r="AB86" s="120"/>
      <c r="AC86" s="120"/>
      <c r="AD86" s="120"/>
      <c r="AE86" s="120"/>
      <c r="AF86" s="120"/>
      <c r="AG86" s="120"/>
      <c r="AH86" s="120"/>
      <c r="AI86" s="120"/>
      <c r="AJ86" s="120"/>
      <c r="AK86" s="120"/>
      <c r="AL86" s="120"/>
      <c r="AM86" s="120"/>
      <c r="AN86" s="120"/>
      <c r="AO86" s="120"/>
      <c r="AP86" s="120"/>
      <c r="AQ86" s="120"/>
      <c r="AR86" s="120"/>
      <c r="AS86" s="120"/>
      <c r="AT86" s="120"/>
      <c r="AU86" s="120"/>
      <c r="AV86" s="120"/>
      <c r="AW86" s="120"/>
    </row>
    <row r="87" spans="21:49" s="117" customFormat="1" ht="14" x14ac:dyDescent="0.15">
      <c r="U87" s="116"/>
      <c r="V87" s="120"/>
      <c r="W87" s="120"/>
      <c r="X87" s="120"/>
      <c r="Y87" s="120"/>
      <c r="Z87" s="120"/>
      <c r="AA87" s="120"/>
      <c r="AB87" s="120"/>
      <c r="AC87" s="120"/>
      <c r="AD87" s="120"/>
      <c r="AE87" s="120"/>
      <c r="AF87" s="120"/>
      <c r="AG87" s="120"/>
      <c r="AH87" s="120"/>
      <c r="AI87" s="120"/>
      <c r="AJ87" s="120"/>
      <c r="AK87" s="120"/>
      <c r="AL87" s="120"/>
      <c r="AM87" s="120"/>
      <c r="AN87" s="120"/>
      <c r="AO87" s="120"/>
      <c r="AP87" s="120"/>
      <c r="AQ87" s="120"/>
      <c r="AR87" s="120"/>
      <c r="AS87" s="120"/>
      <c r="AT87" s="120"/>
      <c r="AU87" s="120"/>
      <c r="AV87" s="120"/>
      <c r="AW87" s="120"/>
    </row>
    <row r="88" spans="21:49" s="117" customFormat="1" ht="14" x14ac:dyDescent="0.15">
      <c r="U88" s="116"/>
      <c r="V88" s="120"/>
      <c r="W88" s="120"/>
      <c r="X88" s="120"/>
      <c r="Y88" s="120"/>
      <c r="Z88" s="120"/>
      <c r="AA88" s="120"/>
      <c r="AB88" s="120"/>
      <c r="AC88" s="120"/>
      <c r="AD88" s="120"/>
      <c r="AE88" s="120"/>
      <c r="AF88" s="120"/>
      <c r="AG88" s="120"/>
      <c r="AH88" s="120"/>
      <c r="AI88" s="120"/>
      <c r="AJ88" s="120"/>
      <c r="AK88" s="120"/>
      <c r="AL88" s="120"/>
      <c r="AM88" s="120"/>
      <c r="AN88" s="120"/>
      <c r="AO88" s="120"/>
      <c r="AP88" s="120"/>
      <c r="AQ88" s="120"/>
      <c r="AR88" s="120"/>
      <c r="AS88" s="120"/>
      <c r="AT88" s="120"/>
      <c r="AU88" s="120"/>
      <c r="AV88" s="120"/>
      <c r="AW88" s="120"/>
    </row>
    <row r="89" spans="21:49" s="117" customFormat="1" ht="14" x14ac:dyDescent="0.15">
      <c r="U89" s="116"/>
      <c r="V89" s="120"/>
      <c r="W89" s="120"/>
      <c r="X89" s="120"/>
      <c r="Y89" s="120"/>
      <c r="Z89" s="120"/>
      <c r="AA89" s="120"/>
      <c r="AB89" s="120"/>
      <c r="AC89" s="120"/>
      <c r="AD89" s="120"/>
      <c r="AE89" s="120"/>
      <c r="AF89" s="120"/>
      <c r="AG89" s="120"/>
      <c r="AH89" s="120"/>
      <c r="AI89" s="120"/>
      <c r="AJ89" s="120"/>
      <c r="AK89" s="120"/>
      <c r="AL89" s="120"/>
      <c r="AM89" s="120"/>
      <c r="AN89" s="120"/>
      <c r="AO89" s="120"/>
      <c r="AP89" s="120"/>
      <c r="AQ89" s="120"/>
      <c r="AR89" s="120"/>
      <c r="AS89" s="120"/>
      <c r="AT89" s="120"/>
      <c r="AU89" s="120"/>
      <c r="AV89" s="120"/>
      <c r="AW89" s="120"/>
    </row>
    <row r="90" spans="21:49" s="117" customFormat="1" ht="14" x14ac:dyDescent="0.15">
      <c r="U90" s="116"/>
      <c r="V90" s="120"/>
      <c r="W90" s="120"/>
      <c r="X90" s="120"/>
      <c r="Y90" s="120"/>
      <c r="Z90" s="120"/>
      <c r="AA90" s="120"/>
      <c r="AB90" s="120"/>
      <c r="AC90" s="120"/>
      <c r="AD90" s="120"/>
      <c r="AE90" s="120"/>
      <c r="AF90" s="120"/>
      <c r="AG90" s="120"/>
      <c r="AH90" s="120"/>
      <c r="AI90" s="120"/>
      <c r="AJ90" s="120"/>
      <c r="AK90" s="120"/>
      <c r="AL90" s="120"/>
      <c r="AM90" s="120"/>
      <c r="AN90" s="120"/>
      <c r="AO90" s="120"/>
      <c r="AP90" s="120"/>
      <c r="AQ90" s="120"/>
      <c r="AR90" s="120"/>
      <c r="AS90" s="120"/>
      <c r="AT90" s="120"/>
      <c r="AU90" s="120"/>
      <c r="AV90" s="120"/>
      <c r="AW90" s="120"/>
    </row>
    <row r="91" spans="21:49" s="117" customFormat="1" ht="14" x14ac:dyDescent="0.15">
      <c r="U91" s="116"/>
      <c r="V91" s="120"/>
      <c r="W91" s="120"/>
      <c r="X91" s="120"/>
      <c r="Y91" s="120"/>
      <c r="Z91" s="120"/>
      <c r="AA91" s="120"/>
      <c r="AB91" s="120"/>
      <c r="AC91" s="120"/>
      <c r="AD91" s="120"/>
      <c r="AE91" s="120"/>
      <c r="AF91" s="120"/>
      <c r="AG91" s="120"/>
      <c r="AH91" s="120"/>
      <c r="AI91" s="120"/>
      <c r="AJ91" s="120"/>
      <c r="AK91" s="120"/>
      <c r="AL91" s="120"/>
      <c r="AM91" s="120"/>
      <c r="AN91" s="120"/>
      <c r="AO91" s="120"/>
      <c r="AP91" s="120"/>
      <c r="AQ91" s="120"/>
      <c r="AR91" s="120"/>
      <c r="AS91" s="120"/>
      <c r="AT91" s="120"/>
      <c r="AU91" s="120"/>
      <c r="AV91" s="120"/>
      <c r="AW91" s="120"/>
    </row>
    <row r="92" spans="21:49" s="117" customFormat="1" ht="14" x14ac:dyDescent="0.15">
      <c r="U92" s="116"/>
      <c r="V92" s="120"/>
      <c r="W92" s="120"/>
      <c r="X92" s="120"/>
      <c r="Y92" s="120"/>
      <c r="Z92" s="120"/>
      <c r="AA92" s="120"/>
      <c r="AB92" s="120"/>
      <c r="AC92" s="120"/>
      <c r="AD92" s="120"/>
      <c r="AE92" s="120"/>
      <c r="AF92" s="120"/>
      <c r="AG92" s="120"/>
      <c r="AH92" s="120"/>
      <c r="AI92" s="120"/>
      <c r="AJ92" s="120"/>
      <c r="AK92" s="120"/>
      <c r="AL92" s="120"/>
      <c r="AM92" s="120"/>
      <c r="AN92" s="120"/>
      <c r="AO92" s="120"/>
      <c r="AP92" s="120"/>
      <c r="AQ92" s="120"/>
      <c r="AR92" s="120"/>
      <c r="AS92" s="120"/>
      <c r="AT92" s="120"/>
      <c r="AU92" s="120"/>
      <c r="AV92" s="120"/>
      <c r="AW92" s="120"/>
    </row>
    <row r="93" spans="21:49" s="117" customFormat="1" ht="14" x14ac:dyDescent="0.15">
      <c r="U93" s="116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</row>
    <row r="94" spans="21:49" s="117" customFormat="1" ht="14" x14ac:dyDescent="0.15">
      <c r="U94" s="116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</row>
    <row r="95" spans="21:49" s="117" customFormat="1" ht="14" x14ac:dyDescent="0.15">
      <c r="U95" s="116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</row>
    <row r="96" spans="21:49" s="117" customFormat="1" ht="14" x14ac:dyDescent="0.15">
      <c r="U96" s="116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</row>
    <row r="97" spans="21:49" s="117" customFormat="1" ht="14" x14ac:dyDescent="0.15">
      <c r="U97" s="116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</row>
    <row r="98" spans="21:49" s="117" customFormat="1" ht="14" x14ac:dyDescent="0.15">
      <c r="U98" s="116"/>
      <c r="V98" s="120"/>
      <c r="W98" s="120"/>
      <c r="X98" s="120"/>
      <c r="Y98" s="120"/>
      <c r="Z98" s="120"/>
      <c r="AA98" s="120"/>
      <c r="AB98" s="120"/>
      <c r="AC98" s="120"/>
      <c r="AD98" s="120"/>
      <c r="AE98" s="120"/>
      <c r="AF98" s="120"/>
      <c r="AG98" s="120"/>
      <c r="AH98" s="120"/>
      <c r="AI98" s="120"/>
      <c r="AJ98" s="120"/>
      <c r="AK98" s="120"/>
      <c r="AL98" s="120"/>
      <c r="AM98" s="120"/>
      <c r="AN98" s="120"/>
      <c r="AO98" s="120"/>
      <c r="AP98" s="120"/>
      <c r="AQ98" s="120"/>
      <c r="AR98" s="120"/>
      <c r="AS98" s="120"/>
      <c r="AT98" s="120"/>
      <c r="AU98" s="120"/>
      <c r="AV98" s="120"/>
      <c r="AW98" s="120"/>
    </row>
    <row r="99" spans="21:49" s="117" customFormat="1" ht="14" x14ac:dyDescent="0.15">
      <c r="U99" s="116"/>
      <c r="V99" s="120"/>
      <c r="W99" s="120"/>
      <c r="X99" s="120"/>
      <c r="Y99" s="120"/>
      <c r="Z99" s="120"/>
      <c r="AA99" s="120"/>
      <c r="AB99" s="120"/>
      <c r="AC99" s="120"/>
      <c r="AD99" s="120"/>
      <c r="AE99" s="120"/>
      <c r="AF99" s="120"/>
      <c r="AG99" s="120"/>
      <c r="AH99" s="120"/>
      <c r="AI99" s="120"/>
      <c r="AJ99" s="120"/>
      <c r="AK99" s="120"/>
      <c r="AL99" s="120"/>
      <c r="AM99" s="120"/>
      <c r="AN99" s="120"/>
      <c r="AO99" s="120"/>
      <c r="AP99" s="120"/>
      <c r="AQ99" s="120"/>
      <c r="AR99" s="120"/>
      <c r="AS99" s="120"/>
      <c r="AT99" s="120"/>
      <c r="AU99" s="120"/>
      <c r="AV99" s="120"/>
      <c r="AW99" s="120"/>
    </row>
    <row r="100" spans="21:49" s="117" customFormat="1" ht="14" x14ac:dyDescent="0.15">
      <c r="U100" s="116"/>
      <c r="V100" s="120"/>
      <c r="W100" s="120"/>
      <c r="X100" s="120"/>
      <c r="Y100" s="120"/>
      <c r="Z100" s="120"/>
      <c r="AA100" s="120"/>
      <c r="AB100" s="120"/>
      <c r="AC100" s="120"/>
      <c r="AD100" s="120"/>
      <c r="AE100" s="120"/>
      <c r="AF100" s="120"/>
      <c r="AG100" s="120"/>
      <c r="AH100" s="120"/>
      <c r="AI100" s="120"/>
      <c r="AJ100" s="120"/>
      <c r="AK100" s="120"/>
      <c r="AL100" s="120"/>
      <c r="AM100" s="120"/>
      <c r="AN100" s="120"/>
      <c r="AO100" s="120"/>
      <c r="AP100" s="120"/>
      <c r="AQ100" s="120"/>
      <c r="AR100" s="120"/>
      <c r="AS100" s="120"/>
      <c r="AT100" s="120"/>
      <c r="AU100" s="120"/>
      <c r="AV100" s="120"/>
      <c r="AW100" s="120"/>
    </row>
    <row r="101" spans="21:49" s="117" customFormat="1" ht="14" x14ac:dyDescent="0.15">
      <c r="U101" s="116"/>
      <c r="V101" s="120"/>
      <c r="W101" s="120"/>
      <c r="X101" s="120"/>
      <c r="Y101" s="120"/>
      <c r="Z101" s="120"/>
      <c r="AA101" s="120"/>
      <c r="AB101" s="120"/>
      <c r="AC101" s="120"/>
      <c r="AD101" s="120"/>
      <c r="AE101" s="120"/>
      <c r="AF101" s="120"/>
      <c r="AG101" s="120"/>
      <c r="AH101" s="120"/>
      <c r="AI101" s="120"/>
      <c r="AJ101" s="120"/>
      <c r="AK101" s="120"/>
      <c r="AL101" s="120"/>
      <c r="AM101" s="120"/>
      <c r="AN101" s="120"/>
      <c r="AO101" s="120"/>
      <c r="AP101" s="120"/>
      <c r="AQ101" s="120"/>
      <c r="AR101" s="120"/>
      <c r="AS101" s="120"/>
      <c r="AT101" s="120"/>
      <c r="AU101" s="120"/>
      <c r="AV101" s="120"/>
      <c r="AW101" s="120"/>
    </row>
    <row r="102" spans="21:49" s="117" customFormat="1" ht="14" x14ac:dyDescent="0.15">
      <c r="U102" s="116"/>
      <c r="V102" s="120"/>
      <c r="W102" s="120"/>
      <c r="X102" s="120"/>
      <c r="Y102" s="120"/>
      <c r="Z102" s="120"/>
      <c r="AA102" s="120"/>
      <c r="AB102" s="120"/>
      <c r="AC102" s="120"/>
      <c r="AD102" s="120"/>
      <c r="AE102" s="120"/>
      <c r="AF102" s="120"/>
      <c r="AG102" s="120"/>
      <c r="AH102" s="120"/>
      <c r="AI102" s="120"/>
      <c r="AJ102" s="120"/>
      <c r="AK102" s="120"/>
      <c r="AL102" s="120"/>
      <c r="AM102" s="120"/>
      <c r="AN102" s="120"/>
      <c r="AO102" s="120"/>
      <c r="AP102" s="120"/>
      <c r="AQ102" s="120"/>
      <c r="AR102" s="120"/>
      <c r="AS102" s="120"/>
      <c r="AT102" s="120"/>
      <c r="AU102" s="120"/>
      <c r="AV102" s="120"/>
      <c r="AW102" s="120"/>
    </row>
    <row r="103" spans="21:49" s="117" customFormat="1" ht="14" x14ac:dyDescent="0.15">
      <c r="U103" s="116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</row>
    <row r="104" spans="21:49" s="117" customFormat="1" ht="14" x14ac:dyDescent="0.15">
      <c r="U104" s="116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</row>
    <row r="105" spans="21:49" s="117" customFormat="1" ht="14" x14ac:dyDescent="0.15">
      <c r="U105" s="116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</row>
    <row r="106" spans="21:49" s="117" customFormat="1" ht="14" x14ac:dyDescent="0.15">
      <c r="U106" s="116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</row>
    <row r="107" spans="21:49" s="117" customFormat="1" ht="14" x14ac:dyDescent="0.15">
      <c r="U107" s="116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</row>
    <row r="108" spans="21:49" s="117" customFormat="1" ht="14" x14ac:dyDescent="0.15">
      <c r="U108" s="116"/>
      <c r="V108" s="120"/>
      <c r="W108" s="120"/>
      <c r="X108" s="120"/>
      <c r="Y108" s="120"/>
      <c r="Z108" s="120"/>
      <c r="AA108" s="120"/>
      <c r="AB108" s="120"/>
      <c r="AC108" s="120"/>
      <c r="AD108" s="120"/>
      <c r="AE108" s="120"/>
      <c r="AF108" s="120"/>
      <c r="AG108" s="120"/>
      <c r="AH108" s="120"/>
      <c r="AI108" s="120"/>
      <c r="AJ108" s="120"/>
      <c r="AK108" s="120"/>
      <c r="AL108" s="120"/>
      <c r="AM108" s="120"/>
      <c r="AN108" s="120"/>
      <c r="AO108" s="120"/>
      <c r="AP108" s="120"/>
      <c r="AQ108" s="120"/>
      <c r="AR108" s="120"/>
      <c r="AS108" s="120"/>
      <c r="AT108" s="120"/>
      <c r="AU108" s="120"/>
      <c r="AV108" s="120"/>
      <c r="AW108" s="120"/>
    </row>
    <row r="109" spans="21:49" s="117" customFormat="1" ht="14" x14ac:dyDescent="0.15">
      <c r="U109" s="116"/>
      <c r="V109" s="120"/>
      <c r="W109" s="120"/>
      <c r="X109" s="120"/>
      <c r="Y109" s="120"/>
      <c r="Z109" s="120"/>
      <c r="AA109" s="120"/>
      <c r="AB109" s="120"/>
      <c r="AC109" s="120"/>
      <c r="AD109" s="120"/>
      <c r="AE109" s="120"/>
      <c r="AF109" s="120"/>
      <c r="AG109" s="120"/>
      <c r="AH109" s="120"/>
      <c r="AI109" s="120"/>
      <c r="AJ109" s="120"/>
      <c r="AK109" s="120"/>
      <c r="AL109" s="120"/>
      <c r="AM109" s="120"/>
      <c r="AN109" s="120"/>
      <c r="AO109" s="120"/>
      <c r="AP109" s="120"/>
      <c r="AQ109" s="120"/>
      <c r="AR109" s="120"/>
      <c r="AS109" s="120"/>
      <c r="AT109" s="120"/>
      <c r="AU109" s="120"/>
      <c r="AV109" s="120"/>
      <c r="AW109" s="120"/>
    </row>
    <row r="110" spans="21:49" s="117" customFormat="1" ht="14" x14ac:dyDescent="0.15">
      <c r="U110" s="116"/>
      <c r="V110" s="120"/>
      <c r="W110" s="120"/>
      <c r="X110" s="120"/>
      <c r="Y110" s="120"/>
      <c r="Z110" s="120"/>
      <c r="AA110" s="120"/>
      <c r="AB110" s="120"/>
      <c r="AC110" s="120"/>
      <c r="AD110" s="120"/>
      <c r="AE110" s="120"/>
      <c r="AF110" s="120"/>
      <c r="AG110" s="120"/>
      <c r="AH110" s="120"/>
      <c r="AI110" s="120"/>
      <c r="AJ110" s="120"/>
      <c r="AK110" s="120"/>
      <c r="AL110" s="120"/>
      <c r="AM110" s="120"/>
      <c r="AN110" s="120"/>
      <c r="AO110" s="120"/>
      <c r="AP110" s="120"/>
      <c r="AQ110" s="120"/>
      <c r="AR110" s="120"/>
      <c r="AS110" s="120"/>
      <c r="AT110" s="120"/>
      <c r="AU110" s="120"/>
      <c r="AV110" s="120"/>
      <c r="AW110" s="120"/>
    </row>
    <row r="111" spans="21:49" s="117" customFormat="1" ht="14" x14ac:dyDescent="0.15">
      <c r="U111" s="116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</row>
    <row r="112" spans="21:49" s="117" customFormat="1" ht="14" x14ac:dyDescent="0.15">
      <c r="U112" s="116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</row>
    <row r="113" spans="21:49" s="117" customFormat="1" ht="14" x14ac:dyDescent="0.15">
      <c r="U113" s="116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</row>
    <row r="114" spans="21:49" s="117" customFormat="1" ht="14" x14ac:dyDescent="0.15">
      <c r="U114" s="116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</row>
    <row r="115" spans="21:49" s="117" customFormat="1" ht="14" x14ac:dyDescent="0.15">
      <c r="U115" s="116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</row>
    <row r="116" spans="21:49" s="117" customFormat="1" ht="14" x14ac:dyDescent="0.15">
      <c r="U116" s="116"/>
      <c r="V116" s="120"/>
      <c r="W116" s="120"/>
      <c r="X116" s="120"/>
      <c r="Y116" s="120"/>
      <c r="Z116" s="120"/>
      <c r="AA116" s="120"/>
      <c r="AB116" s="120"/>
      <c r="AC116" s="120"/>
      <c r="AD116" s="120"/>
      <c r="AE116" s="120"/>
      <c r="AF116" s="120"/>
      <c r="AG116" s="120"/>
      <c r="AH116" s="120"/>
      <c r="AI116" s="120"/>
      <c r="AJ116" s="120"/>
      <c r="AK116" s="120"/>
      <c r="AL116" s="120"/>
      <c r="AM116" s="120"/>
      <c r="AN116" s="120"/>
      <c r="AO116" s="120"/>
      <c r="AP116" s="120"/>
      <c r="AQ116" s="120"/>
      <c r="AR116" s="120"/>
      <c r="AS116" s="120"/>
      <c r="AT116" s="120"/>
      <c r="AU116" s="120"/>
      <c r="AV116" s="120"/>
      <c r="AW116" s="120"/>
    </row>
    <row r="117" spans="21:49" s="117" customFormat="1" ht="14" x14ac:dyDescent="0.15">
      <c r="U117" s="116"/>
      <c r="V117" s="120"/>
      <c r="W117" s="120"/>
      <c r="X117" s="120"/>
      <c r="Y117" s="120"/>
      <c r="Z117" s="120"/>
      <c r="AA117" s="120"/>
      <c r="AB117" s="120"/>
      <c r="AC117" s="120"/>
      <c r="AD117" s="120"/>
      <c r="AE117" s="120"/>
      <c r="AF117" s="120"/>
      <c r="AG117" s="120"/>
      <c r="AH117" s="120"/>
      <c r="AI117" s="120"/>
      <c r="AJ117" s="120"/>
      <c r="AK117" s="120"/>
      <c r="AL117" s="120"/>
      <c r="AM117" s="120"/>
      <c r="AN117" s="120"/>
      <c r="AO117" s="120"/>
      <c r="AP117" s="120"/>
      <c r="AQ117" s="120"/>
      <c r="AR117" s="120"/>
      <c r="AS117" s="120"/>
      <c r="AT117" s="120"/>
      <c r="AU117" s="120"/>
      <c r="AV117" s="120"/>
      <c r="AW117" s="120"/>
    </row>
    <row r="118" spans="21:49" s="117" customFormat="1" ht="14" x14ac:dyDescent="0.15">
      <c r="U118" s="116"/>
      <c r="V118" s="120"/>
      <c r="W118" s="120"/>
      <c r="X118" s="120"/>
      <c r="Y118" s="120"/>
      <c r="Z118" s="120"/>
      <c r="AA118" s="120"/>
      <c r="AB118" s="120"/>
      <c r="AC118" s="120"/>
      <c r="AD118" s="120"/>
      <c r="AE118" s="120"/>
      <c r="AF118" s="120"/>
      <c r="AG118" s="120"/>
      <c r="AH118" s="120"/>
      <c r="AI118" s="120"/>
      <c r="AJ118" s="120"/>
      <c r="AK118" s="120"/>
      <c r="AL118" s="120"/>
      <c r="AM118" s="120"/>
      <c r="AN118" s="120"/>
      <c r="AO118" s="120"/>
      <c r="AP118" s="120"/>
      <c r="AQ118" s="120"/>
      <c r="AR118" s="120"/>
      <c r="AS118" s="120"/>
      <c r="AT118" s="120"/>
      <c r="AU118" s="120"/>
      <c r="AV118" s="120"/>
      <c r="AW118" s="120"/>
    </row>
    <row r="119" spans="21:49" s="117" customFormat="1" ht="14" x14ac:dyDescent="0.15">
      <c r="U119" s="116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</row>
    <row r="120" spans="21:49" s="117" customFormat="1" ht="14" x14ac:dyDescent="0.15">
      <c r="U120" s="116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</row>
    <row r="121" spans="21:49" s="117" customFormat="1" ht="14" x14ac:dyDescent="0.15">
      <c r="U121" s="116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</row>
    <row r="122" spans="21:49" s="117" customFormat="1" ht="14" x14ac:dyDescent="0.15">
      <c r="U122" s="116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</row>
    <row r="123" spans="21:49" s="117" customFormat="1" ht="14" x14ac:dyDescent="0.15">
      <c r="U123" s="116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</row>
    <row r="124" spans="21:49" s="117" customFormat="1" ht="14" x14ac:dyDescent="0.15">
      <c r="U124" s="116"/>
      <c r="V124" s="120"/>
      <c r="W124" s="120"/>
      <c r="X124" s="120"/>
      <c r="Y124" s="120"/>
      <c r="Z124" s="120"/>
      <c r="AA124" s="120"/>
      <c r="AB124" s="120"/>
      <c r="AC124" s="120"/>
      <c r="AD124" s="120"/>
      <c r="AE124" s="120"/>
      <c r="AF124" s="120"/>
      <c r="AG124" s="120"/>
      <c r="AH124" s="120"/>
      <c r="AI124" s="120"/>
      <c r="AJ124" s="120"/>
      <c r="AK124" s="120"/>
      <c r="AL124" s="120"/>
      <c r="AM124" s="120"/>
      <c r="AN124" s="120"/>
      <c r="AO124" s="120"/>
      <c r="AP124" s="120"/>
      <c r="AQ124" s="120"/>
      <c r="AR124" s="120"/>
      <c r="AS124" s="120"/>
      <c r="AT124" s="120"/>
      <c r="AU124" s="120"/>
      <c r="AV124" s="120"/>
      <c r="AW124" s="120"/>
    </row>
    <row r="125" spans="21:49" s="117" customFormat="1" ht="14" x14ac:dyDescent="0.15">
      <c r="U125" s="116"/>
      <c r="V125" s="120"/>
      <c r="W125" s="120"/>
      <c r="X125" s="120"/>
      <c r="Y125" s="120"/>
      <c r="Z125" s="120"/>
      <c r="AA125" s="120"/>
      <c r="AB125" s="120"/>
      <c r="AC125" s="120"/>
      <c r="AD125" s="120"/>
      <c r="AE125" s="120"/>
      <c r="AF125" s="120"/>
      <c r="AG125" s="120"/>
      <c r="AH125" s="120"/>
      <c r="AI125" s="120"/>
      <c r="AJ125" s="120"/>
      <c r="AK125" s="120"/>
      <c r="AL125" s="120"/>
      <c r="AM125" s="120"/>
      <c r="AN125" s="120"/>
      <c r="AO125" s="120"/>
      <c r="AP125" s="120"/>
      <c r="AQ125" s="120"/>
      <c r="AR125" s="120"/>
      <c r="AS125" s="120"/>
      <c r="AT125" s="120"/>
      <c r="AU125" s="120"/>
      <c r="AV125" s="120"/>
      <c r="AW125" s="120"/>
    </row>
    <row r="126" spans="21:49" s="117" customFormat="1" ht="14" x14ac:dyDescent="0.15">
      <c r="U126" s="116"/>
      <c r="V126" s="120"/>
      <c r="W126" s="120"/>
      <c r="X126" s="120"/>
      <c r="Y126" s="120"/>
      <c r="Z126" s="120"/>
      <c r="AA126" s="120"/>
      <c r="AB126" s="120"/>
      <c r="AC126" s="120"/>
      <c r="AD126" s="120"/>
      <c r="AE126" s="120"/>
      <c r="AF126" s="120"/>
      <c r="AG126" s="120"/>
      <c r="AH126" s="120"/>
      <c r="AI126" s="120"/>
      <c r="AJ126" s="120"/>
      <c r="AK126" s="120"/>
      <c r="AL126" s="120"/>
      <c r="AM126" s="120"/>
      <c r="AN126" s="120"/>
      <c r="AO126" s="120"/>
      <c r="AP126" s="120"/>
      <c r="AQ126" s="120"/>
      <c r="AR126" s="120"/>
      <c r="AS126" s="120"/>
      <c r="AT126" s="120"/>
      <c r="AU126" s="120"/>
      <c r="AV126" s="120"/>
      <c r="AW126" s="120"/>
    </row>
    <row r="127" spans="21:49" s="117" customFormat="1" ht="14" x14ac:dyDescent="0.15">
      <c r="U127" s="116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</row>
    <row r="128" spans="21:49" s="117" customFormat="1" ht="14" x14ac:dyDescent="0.15">
      <c r="U128" s="116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</row>
    <row r="129" spans="21:49" s="117" customFormat="1" ht="14" x14ac:dyDescent="0.15">
      <c r="U129" s="116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</row>
    <row r="130" spans="21:49" s="117" customFormat="1" ht="14" x14ac:dyDescent="0.15">
      <c r="U130" s="116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</row>
    <row r="131" spans="21:49" s="117" customFormat="1" ht="14" x14ac:dyDescent="0.15">
      <c r="U131" s="116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</row>
    <row r="132" spans="21:49" s="117" customFormat="1" ht="14" x14ac:dyDescent="0.15">
      <c r="U132" s="116"/>
      <c r="V132" s="120"/>
      <c r="W132" s="120"/>
      <c r="X132" s="120"/>
      <c r="Y132" s="120"/>
      <c r="Z132" s="120"/>
      <c r="AA132" s="120"/>
      <c r="AB132" s="120"/>
      <c r="AC132" s="120"/>
      <c r="AD132" s="120"/>
      <c r="AE132" s="120"/>
      <c r="AF132" s="120"/>
      <c r="AG132" s="120"/>
      <c r="AH132" s="120"/>
      <c r="AI132" s="120"/>
      <c r="AJ132" s="120"/>
      <c r="AK132" s="120"/>
      <c r="AL132" s="120"/>
      <c r="AM132" s="120"/>
      <c r="AN132" s="120"/>
      <c r="AO132" s="120"/>
      <c r="AP132" s="120"/>
      <c r="AQ132" s="120"/>
      <c r="AR132" s="120"/>
      <c r="AS132" s="120"/>
      <c r="AT132" s="120"/>
      <c r="AU132" s="120"/>
      <c r="AV132" s="120"/>
      <c r="AW132" s="120"/>
    </row>
    <row r="133" spans="21:49" s="117" customFormat="1" ht="14" x14ac:dyDescent="0.15">
      <c r="U133" s="116"/>
      <c r="V133" s="120"/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/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/>
      <c r="AV133" s="120"/>
      <c r="AW133" s="120"/>
    </row>
    <row r="134" spans="21:49" s="117" customFormat="1" ht="14" x14ac:dyDescent="0.15">
      <c r="U134" s="116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/>
      <c r="AG134" s="120"/>
      <c r="AH134" s="120"/>
      <c r="AI134" s="120"/>
      <c r="AJ134" s="120"/>
      <c r="AK134" s="120"/>
      <c r="AL134" s="120"/>
      <c r="AM134" s="120"/>
      <c r="AN134" s="120"/>
      <c r="AO134" s="120"/>
      <c r="AP134" s="120"/>
      <c r="AQ134" s="120"/>
      <c r="AR134" s="120"/>
      <c r="AS134" s="120"/>
      <c r="AT134" s="120"/>
      <c r="AU134" s="120"/>
      <c r="AV134" s="120"/>
      <c r="AW134" s="120"/>
    </row>
    <row r="135" spans="21:49" s="117" customFormat="1" ht="14" x14ac:dyDescent="0.15">
      <c r="U135" s="116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</row>
    <row r="136" spans="21:49" s="117" customFormat="1" ht="14" x14ac:dyDescent="0.15">
      <c r="U136" s="116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</row>
    <row r="137" spans="21:49" s="117" customFormat="1" ht="14" x14ac:dyDescent="0.15">
      <c r="U137" s="116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</row>
    <row r="138" spans="21:49" s="117" customFormat="1" ht="14" x14ac:dyDescent="0.15">
      <c r="U138" s="116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</row>
    <row r="139" spans="21:49" s="117" customFormat="1" ht="14" x14ac:dyDescent="0.15">
      <c r="U139" s="116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</row>
    <row r="140" spans="21:49" s="117" customFormat="1" ht="14" x14ac:dyDescent="0.15">
      <c r="U140" s="116"/>
      <c r="V140" s="120"/>
      <c r="W140" s="120"/>
      <c r="X140" s="120"/>
      <c r="Y140" s="120"/>
      <c r="Z140" s="120"/>
      <c r="AA140" s="120"/>
      <c r="AB140" s="120"/>
      <c r="AC140" s="120"/>
      <c r="AD140" s="120"/>
      <c r="AE140" s="120"/>
      <c r="AF140" s="120"/>
      <c r="AG140" s="120"/>
      <c r="AH140" s="120"/>
      <c r="AI140" s="120"/>
      <c r="AJ140" s="120"/>
      <c r="AK140" s="120"/>
      <c r="AL140" s="120"/>
      <c r="AM140" s="120"/>
      <c r="AN140" s="120"/>
      <c r="AO140" s="120"/>
      <c r="AP140" s="120"/>
      <c r="AQ140" s="120"/>
      <c r="AR140" s="120"/>
      <c r="AS140" s="120"/>
      <c r="AT140" s="120"/>
      <c r="AU140" s="120"/>
      <c r="AV140" s="120"/>
      <c r="AW140" s="120"/>
    </row>
    <row r="141" spans="21:49" s="117" customFormat="1" ht="14" x14ac:dyDescent="0.15">
      <c r="U141" s="116"/>
      <c r="V141" s="120"/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/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/>
      <c r="AV141" s="120"/>
      <c r="AW141" s="120"/>
    </row>
    <row r="142" spans="21:49" s="117" customFormat="1" ht="14" x14ac:dyDescent="0.15">
      <c r="U142" s="116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/>
      <c r="AG142" s="120"/>
      <c r="AH142" s="120"/>
      <c r="AI142" s="120"/>
      <c r="AJ142" s="120"/>
      <c r="AK142" s="120"/>
      <c r="AL142" s="120"/>
      <c r="AM142" s="120"/>
      <c r="AN142" s="120"/>
      <c r="AO142" s="120"/>
      <c r="AP142" s="120"/>
      <c r="AQ142" s="120"/>
      <c r="AR142" s="120"/>
      <c r="AS142" s="120"/>
      <c r="AT142" s="120"/>
      <c r="AU142" s="120"/>
      <c r="AV142" s="120"/>
      <c r="AW142" s="120"/>
    </row>
    <row r="143" spans="21:49" s="117" customFormat="1" ht="14" x14ac:dyDescent="0.15">
      <c r="U143" s="116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</row>
    <row r="144" spans="21:49" s="117" customFormat="1" ht="14" x14ac:dyDescent="0.15">
      <c r="U144" s="116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</row>
    <row r="145" spans="21:49" s="117" customFormat="1" ht="14" x14ac:dyDescent="0.15">
      <c r="U145" s="116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</row>
    <row r="146" spans="21:49" s="117" customFormat="1" ht="14" x14ac:dyDescent="0.15">
      <c r="U146" s="116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</row>
    <row r="147" spans="21:49" s="117" customFormat="1" ht="14" x14ac:dyDescent="0.15">
      <c r="U147" s="116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</row>
    <row r="148" spans="21:49" s="117" customFormat="1" ht="14" x14ac:dyDescent="0.15">
      <c r="U148" s="116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/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/>
      <c r="AV148" s="120"/>
      <c r="AW148" s="120"/>
    </row>
    <row r="149" spans="21:49" s="117" customFormat="1" ht="14" x14ac:dyDescent="0.15">
      <c r="U149" s="116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/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/>
      <c r="AV149" s="120"/>
      <c r="AW149" s="120"/>
    </row>
    <row r="150" spans="21:49" s="117" customFormat="1" ht="14" x14ac:dyDescent="0.15">
      <c r="U150" s="116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/>
      <c r="AG150" s="120"/>
      <c r="AH150" s="120"/>
      <c r="AI150" s="120"/>
      <c r="AJ150" s="120"/>
      <c r="AK150" s="120"/>
      <c r="AL150" s="120"/>
      <c r="AM150" s="120"/>
      <c r="AN150" s="120"/>
      <c r="AO150" s="120"/>
      <c r="AP150" s="120"/>
      <c r="AQ150" s="120"/>
      <c r="AR150" s="120"/>
      <c r="AS150" s="120"/>
      <c r="AT150" s="120"/>
      <c r="AU150" s="120"/>
      <c r="AV150" s="120"/>
      <c r="AW150" s="120"/>
    </row>
    <row r="151" spans="21:49" s="117" customFormat="1" ht="14" x14ac:dyDescent="0.15">
      <c r="U151" s="116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</row>
    <row r="152" spans="21:49" s="117" customFormat="1" ht="14" x14ac:dyDescent="0.15">
      <c r="U152" s="116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</row>
    <row r="153" spans="21:49" s="117" customFormat="1" ht="14" x14ac:dyDescent="0.15">
      <c r="U153" s="116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</row>
    <row r="154" spans="21:49" s="117" customFormat="1" ht="14" x14ac:dyDescent="0.15">
      <c r="U154" s="116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</row>
    <row r="155" spans="21:49" s="117" customFormat="1" ht="14" x14ac:dyDescent="0.15">
      <c r="U155" s="116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</row>
    <row r="156" spans="21:49" s="117" customFormat="1" ht="14" x14ac:dyDescent="0.15">
      <c r="U156" s="116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</row>
    <row r="157" spans="21:49" s="117" customFormat="1" ht="14" x14ac:dyDescent="0.15">
      <c r="U157" s="116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</row>
    <row r="158" spans="21:49" s="117" customFormat="1" ht="14" x14ac:dyDescent="0.15">
      <c r="U158" s="116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</row>
    <row r="159" spans="21:49" s="117" customFormat="1" ht="14" x14ac:dyDescent="0.15">
      <c r="U159" s="116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</row>
    <row r="160" spans="21:49" s="117" customFormat="1" ht="14" x14ac:dyDescent="0.15">
      <c r="U160" s="116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</row>
    <row r="161" spans="21:49" s="117" customFormat="1" ht="14" x14ac:dyDescent="0.15">
      <c r="U161" s="116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</row>
    <row r="162" spans="21:49" s="117" customFormat="1" ht="14" x14ac:dyDescent="0.15">
      <c r="U162" s="116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</row>
    <row r="163" spans="21:49" s="117" customFormat="1" ht="14" x14ac:dyDescent="0.15">
      <c r="U163" s="116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</row>
    <row r="164" spans="21:49" s="117" customFormat="1" ht="14" x14ac:dyDescent="0.15">
      <c r="U164" s="116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/>
      <c r="AG164" s="120"/>
      <c r="AH164" s="120"/>
      <c r="AI164" s="120"/>
      <c r="AJ164" s="120"/>
      <c r="AK164" s="120"/>
      <c r="AL164" s="120"/>
      <c r="AM164" s="120"/>
      <c r="AN164" s="120"/>
      <c r="AO164" s="120"/>
      <c r="AP164" s="120"/>
      <c r="AQ164" s="120"/>
      <c r="AR164" s="120"/>
      <c r="AS164" s="120"/>
      <c r="AT164" s="120"/>
      <c r="AU164" s="120"/>
      <c r="AV164" s="120"/>
      <c r="AW164" s="120"/>
    </row>
    <row r="165" spans="21:49" s="117" customFormat="1" ht="14" x14ac:dyDescent="0.15">
      <c r="U165" s="116"/>
      <c r="V165" s="120"/>
      <c r="W165" s="120"/>
      <c r="X165" s="120"/>
      <c r="Y165" s="120"/>
      <c r="Z165" s="120"/>
      <c r="AA165" s="120"/>
      <c r="AB165" s="120"/>
      <c r="AC165" s="120"/>
      <c r="AD165" s="120"/>
      <c r="AE165" s="120"/>
      <c r="AF165" s="120"/>
      <c r="AG165" s="120"/>
      <c r="AH165" s="120"/>
      <c r="AI165" s="120"/>
      <c r="AJ165" s="120"/>
      <c r="AK165" s="120"/>
      <c r="AL165" s="120"/>
      <c r="AM165" s="120"/>
      <c r="AN165" s="120"/>
      <c r="AO165" s="120"/>
      <c r="AP165" s="120"/>
      <c r="AQ165" s="120"/>
      <c r="AR165" s="120"/>
      <c r="AS165" s="120"/>
      <c r="AT165" s="120"/>
      <c r="AU165" s="120"/>
      <c r="AV165" s="120"/>
      <c r="AW165" s="120"/>
    </row>
    <row r="166" spans="21:49" s="117" customFormat="1" ht="14" x14ac:dyDescent="0.15">
      <c r="U166" s="116"/>
      <c r="V166" s="120"/>
      <c r="W166" s="120"/>
      <c r="X166" s="120"/>
      <c r="Y166" s="120"/>
      <c r="Z166" s="120"/>
      <c r="AA166" s="120"/>
      <c r="AB166" s="120"/>
      <c r="AC166" s="120"/>
      <c r="AD166" s="120"/>
      <c r="AE166" s="120"/>
      <c r="AF166" s="120"/>
      <c r="AG166" s="120"/>
      <c r="AH166" s="120"/>
      <c r="AI166" s="120"/>
      <c r="AJ166" s="120"/>
      <c r="AK166" s="120"/>
      <c r="AL166" s="120"/>
      <c r="AM166" s="120"/>
      <c r="AN166" s="120"/>
      <c r="AO166" s="120"/>
      <c r="AP166" s="120"/>
      <c r="AQ166" s="120"/>
      <c r="AR166" s="120"/>
      <c r="AS166" s="120"/>
      <c r="AT166" s="120"/>
      <c r="AU166" s="120"/>
      <c r="AV166" s="120"/>
      <c r="AW166" s="120"/>
    </row>
    <row r="167" spans="21:49" s="117" customFormat="1" ht="14" x14ac:dyDescent="0.15">
      <c r="U167" s="116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</row>
    <row r="168" spans="21:49" s="117" customFormat="1" ht="14" x14ac:dyDescent="0.15">
      <c r="U168" s="116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</row>
    <row r="169" spans="21:49" s="117" customFormat="1" ht="14" x14ac:dyDescent="0.15">
      <c r="U169" s="116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</row>
    <row r="170" spans="21:49" s="117" customFormat="1" ht="14" x14ac:dyDescent="0.15">
      <c r="U170" s="116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</row>
    <row r="171" spans="21:49" s="117" customFormat="1" ht="14" x14ac:dyDescent="0.15">
      <c r="U171" s="116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</row>
    <row r="172" spans="21:49" s="117" customFormat="1" ht="14" x14ac:dyDescent="0.15">
      <c r="U172" s="116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/>
      <c r="AG172" s="120"/>
      <c r="AH172" s="120"/>
      <c r="AI172" s="120"/>
      <c r="AJ172" s="120"/>
      <c r="AK172" s="120"/>
      <c r="AL172" s="120"/>
      <c r="AM172" s="120"/>
      <c r="AN172" s="120"/>
      <c r="AO172" s="120"/>
      <c r="AP172" s="120"/>
      <c r="AQ172" s="120"/>
      <c r="AR172" s="120"/>
      <c r="AS172" s="120"/>
      <c r="AT172" s="120"/>
      <c r="AU172" s="120"/>
      <c r="AV172" s="120"/>
      <c r="AW172" s="120"/>
    </row>
    <row r="173" spans="21:49" s="117" customFormat="1" ht="14" x14ac:dyDescent="0.15">
      <c r="U173" s="116"/>
      <c r="V173" s="120"/>
      <c r="W173" s="120"/>
      <c r="X173" s="120"/>
      <c r="Y173" s="120"/>
      <c r="Z173" s="120"/>
      <c r="AA173" s="120"/>
      <c r="AB173" s="120"/>
      <c r="AC173" s="120"/>
      <c r="AD173" s="120"/>
      <c r="AE173" s="120"/>
      <c r="AF173" s="120"/>
      <c r="AG173" s="120"/>
      <c r="AH173" s="120"/>
      <c r="AI173" s="120"/>
      <c r="AJ173" s="120"/>
      <c r="AK173" s="120"/>
      <c r="AL173" s="120"/>
      <c r="AM173" s="120"/>
      <c r="AN173" s="120"/>
      <c r="AO173" s="120"/>
      <c r="AP173" s="120"/>
      <c r="AQ173" s="120"/>
      <c r="AR173" s="120"/>
      <c r="AS173" s="120"/>
      <c r="AT173" s="120"/>
      <c r="AU173" s="120"/>
      <c r="AV173" s="120"/>
      <c r="AW173" s="120"/>
    </row>
    <row r="174" spans="21:49" s="117" customFormat="1" ht="14" x14ac:dyDescent="0.15">
      <c r="U174" s="116"/>
      <c r="V174" s="120"/>
      <c r="W174" s="120"/>
      <c r="X174" s="120"/>
      <c r="Y174" s="120"/>
      <c r="Z174" s="120"/>
      <c r="AA174" s="120"/>
      <c r="AB174" s="120"/>
      <c r="AC174" s="120"/>
      <c r="AD174" s="120"/>
      <c r="AE174" s="120"/>
      <c r="AF174" s="120"/>
      <c r="AG174" s="120"/>
      <c r="AH174" s="120"/>
      <c r="AI174" s="120"/>
      <c r="AJ174" s="120"/>
      <c r="AK174" s="120"/>
      <c r="AL174" s="120"/>
      <c r="AM174" s="120"/>
      <c r="AN174" s="120"/>
      <c r="AO174" s="120"/>
      <c r="AP174" s="120"/>
      <c r="AQ174" s="120"/>
      <c r="AR174" s="120"/>
      <c r="AS174" s="120"/>
      <c r="AT174" s="120"/>
      <c r="AU174" s="120"/>
      <c r="AV174" s="120"/>
      <c r="AW174" s="120"/>
    </row>
    <row r="175" spans="21:49" s="117" customFormat="1" ht="14" x14ac:dyDescent="0.15">
      <c r="U175" s="116"/>
      <c r="V175" s="120"/>
      <c r="W175" s="120"/>
      <c r="X175" s="120"/>
      <c r="Y175" s="120"/>
      <c r="Z175" s="120"/>
      <c r="AA175" s="120"/>
      <c r="AB175" s="120"/>
      <c r="AC175" s="120"/>
      <c r="AD175" s="120"/>
      <c r="AE175" s="120"/>
      <c r="AF175" s="120"/>
      <c r="AG175" s="120"/>
      <c r="AH175" s="120"/>
      <c r="AI175" s="120"/>
      <c r="AJ175" s="120"/>
      <c r="AK175" s="120"/>
      <c r="AL175" s="120"/>
      <c r="AM175" s="120"/>
      <c r="AN175" s="120"/>
      <c r="AO175" s="120"/>
      <c r="AP175" s="120"/>
      <c r="AQ175" s="120"/>
      <c r="AR175" s="120"/>
      <c r="AS175" s="120"/>
      <c r="AT175" s="120"/>
      <c r="AU175" s="120"/>
      <c r="AV175" s="120"/>
      <c r="AW175" s="120"/>
    </row>
    <row r="176" spans="21:49" s="117" customFormat="1" ht="14" x14ac:dyDescent="0.15">
      <c r="U176" s="116"/>
      <c r="V176" s="120"/>
      <c r="W176" s="120"/>
      <c r="X176" s="120"/>
      <c r="Y176" s="120"/>
      <c r="Z176" s="120"/>
      <c r="AA176" s="120"/>
      <c r="AB176" s="120"/>
      <c r="AC176" s="120"/>
      <c r="AD176" s="120"/>
      <c r="AE176" s="120"/>
      <c r="AF176" s="120"/>
      <c r="AG176" s="120"/>
      <c r="AH176" s="120"/>
      <c r="AI176" s="120"/>
      <c r="AJ176" s="120"/>
      <c r="AK176" s="120"/>
      <c r="AL176" s="120"/>
      <c r="AM176" s="120"/>
      <c r="AN176" s="120"/>
      <c r="AO176" s="120"/>
      <c r="AP176" s="120"/>
      <c r="AQ176" s="120"/>
      <c r="AR176" s="120"/>
      <c r="AS176" s="120"/>
      <c r="AT176" s="120"/>
      <c r="AU176" s="120"/>
      <c r="AV176" s="120"/>
      <c r="AW176" s="120"/>
    </row>
    <row r="177" spans="21:49" s="117" customFormat="1" ht="14" x14ac:dyDescent="0.15">
      <c r="U177" s="116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</row>
    <row r="178" spans="21:49" s="117" customFormat="1" ht="14" x14ac:dyDescent="0.15">
      <c r="U178" s="116"/>
      <c r="V178" s="120"/>
      <c r="W178" s="120"/>
      <c r="X178" s="120"/>
      <c r="Y178" s="120"/>
      <c r="Z178" s="120"/>
      <c r="AA178" s="120"/>
      <c r="AB178" s="120"/>
      <c r="AC178" s="120"/>
      <c r="AD178" s="120"/>
      <c r="AE178" s="120"/>
      <c r="AF178" s="120"/>
      <c r="AG178" s="120"/>
      <c r="AH178" s="120"/>
      <c r="AI178" s="120"/>
      <c r="AJ178" s="120"/>
      <c r="AK178" s="120"/>
      <c r="AL178" s="120"/>
      <c r="AM178" s="120"/>
      <c r="AN178" s="120"/>
      <c r="AO178" s="120"/>
      <c r="AP178" s="120"/>
      <c r="AQ178" s="120"/>
      <c r="AR178" s="120"/>
      <c r="AS178" s="120"/>
      <c r="AT178" s="120"/>
      <c r="AU178" s="120"/>
      <c r="AV178" s="120"/>
      <c r="AW178" s="120"/>
    </row>
    <row r="179" spans="21:49" s="117" customFormat="1" ht="14" x14ac:dyDescent="0.15">
      <c r="U179" s="116"/>
      <c r="V179" s="120"/>
      <c r="W179" s="120"/>
      <c r="X179" s="120"/>
      <c r="Y179" s="120"/>
      <c r="Z179" s="120"/>
      <c r="AA179" s="120"/>
      <c r="AB179" s="120"/>
      <c r="AC179" s="120"/>
      <c r="AD179" s="120"/>
      <c r="AE179" s="120"/>
      <c r="AF179" s="120"/>
      <c r="AG179" s="120"/>
      <c r="AH179" s="120"/>
      <c r="AI179" s="120"/>
      <c r="AJ179" s="120"/>
      <c r="AK179" s="120"/>
      <c r="AL179" s="120"/>
      <c r="AM179" s="120"/>
      <c r="AN179" s="120"/>
      <c r="AO179" s="120"/>
      <c r="AP179" s="120"/>
      <c r="AQ179" s="120"/>
      <c r="AR179" s="120"/>
      <c r="AS179" s="120"/>
      <c r="AT179" s="120"/>
      <c r="AU179" s="120"/>
      <c r="AV179" s="120"/>
      <c r="AW179" s="120"/>
    </row>
    <row r="180" spans="21:49" s="117" customFormat="1" ht="14" x14ac:dyDescent="0.15">
      <c r="U180" s="116"/>
      <c r="V180" s="120"/>
      <c r="W180" s="120"/>
      <c r="X180" s="120"/>
      <c r="Y180" s="120"/>
      <c r="Z180" s="120"/>
      <c r="AA180" s="120"/>
      <c r="AB180" s="120"/>
      <c r="AC180" s="120"/>
      <c r="AD180" s="120"/>
      <c r="AE180" s="120"/>
      <c r="AF180" s="120"/>
      <c r="AG180" s="120"/>
      <c r="AH180" s="120"/>
      <c r="AI180" s="120"/>
      <c r="AJ180" s="120"/>
      <c r="AK180" s="120"/>
      <c r="AL180" s="120"/>
      <c r="AM180" s="120"/>
      <c r="AN180" s="120"/>
      <c r="AO180" s="120"/>
      <c r="AP180" s="120"/>
      <c r="AQ180" s="120"/>
      <c r="AR180" s="120"/>
      <c r="AS180" s="120"/>
      <c r="AT180" s="120"/>
      <c r="AU180" s="120"/>
      <c r="AV180" s="120"/>
      <c r="AW180" s="120"/>
    </row>
    <row r="181" spans="21:49" s="117" customFormat="1" ht="14" x14ac:dyDescent="0.15">
      <c r="U181" s="116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</row>
    <row r="182" spans="21:49" s="117" customFormat="1" ht="14" x14ac:dyDescent="0.15">
      <c r="U182" s="116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/>
      <c r="AG182" s="120"/>
      <c r="AH182" s="120"/>
      <c r="AI182" s="120"/>
      <c r="AJ182" s="120"/>
      <c r="AK182" s="120"/>
      <c r="AL182" s="120"/>
      <c r="AM182" s="120"/>
      <c r="AN182" s="120"/>
      <c r="AO182" s="120"/>
      <c r="AP182" s="120"/>
      <c r="AQ182" s="120"/>
      <c r="AR182" s="120"/>
      <c r="AS182" s="120"/>
      <c r="AT182" s="120"/>
      <c r="AU182" s="120"/>
      <c r="AV182" s="120"/>
      <c r="AW182" s="120"/>
    </row>
    <row r="183" spans="21:49" s="117" customFormat="1" ht="14" x14ac:dyDescent="0.15">
      <c r="U183" s="116"/>
      <c r="V183" s="120"/>
      <c r="W183" s="120"/>
      <c r="X183" s="120"/>
      <c r="Y183" s="120"/>
      <c r="Z183" s="120"/>
      <c r="AA183" s="120"/>
      <c r="AB183" s="120"/>
      <c r="AC183" s="120"/>
      <c r="AD183" s="120"/>
      <c r="AE183" s="120"/>
      <c r="AF183" s="120"/>
      <c r="AG183" s="120"/>
      <c r="AH183" s="120"/>
      <c r="AI183" s="120"/>
      <c r="AJ183" s="120"/>
      <c r="AK183" s="120"/>
      <c r="AL183" s="120"/>
      <c r="AM183" s="120"/>
      <c r="AN183" s="120"/>
      <c r="AO183" s="120"/>
      <c r="AP183" s="120"/>
      <c r="AQ183" s="120"/>
      <c r="AR183" s="120"/>
      <c r="AS183" s="120"/>
      <c r="AT183" s="120"/>
      <c r="AU183" s="120"/>
      <c r="AV183" s="120"/>
      <c r="AW183" s="120"/>
    </row>
    <row r="184" spans="21:49" s="117" customFormat="1" ht="14" x14ac:dyDescent="0.15">
      <c r="U184" s="116"/>
      <c r="V184" s="120"/>
      <c r="W184" s="120"/>
      <c r="X184" s="120"/>
      <c r="Y184" s="120"/>
      <c r="Z184" s="120"/>
      <c r="AA184" s="120"/>
      <c r="AB184" s="120"/>
      <c r="AC184" s="120"/>
      <c r="AD184" s="120"/>
      <c r="AE184" s="120"/>
      <c r="AF184" s="120"/>
      <c r="AG184" s="120"/>
      <c r="AH184" s="120"/>
      <c r="AI184" s="120"/>
      <c r="AJ184" s="120"/>
      <c r="AK184" s="120"/>
      <c r="AL184" s="120"/>
      <c r="AM184" s="120"/>
      <c r="AN184" s="120"/>
      <c r="AO184" s="120"/>
      <c r="AP184" s="120"/>
      <c r="AQ184" s="120"/>
      <c r="AR184" s="120"/>
      <c r="AS184" s="120"/>
      <c r="AT184" s="120"/>
      <c r="AU184" s="120"/>
      <c r="AV184" s="120"/>
      <c r="AW184" s="120"/>
    </row>
    <row r="185" spans="21:49" s="117" customFormat="1" ht="14" x14ac:dyDescent="0.15">
      <c r="U185" s="116"/>
      <c r="V185" s="120"/>
      <c r="W185" s="120"/>
      <c r="X185" s="120"/>
      <c r="Y185" s="120"/>
      <c r="Z185" s="120"/>
      <c r="AA185" s="120"/>
      <c r="AB185" s="120"/>
      <c r="AC185" s="120"/>
      <c r="AD185" s="120"/>
      <c r="AE185" s="120"/>
      <c r="AF185" s="120"/>
      <c r="AG185" s="120"/>
      <c r="AH185" s="120"/>
      <c r="AI185" s="120"/>
      <c r="AJ185" s="120"/>
      <c r="AK185" s="120"/>
      <c r="AL185" s="120"/>
      <c r="AM185" s="120"/>
      <c r="AN185" s="120"/>
      <c r="AO185" s="120"/>
      <c r="AP185" s="120"/>
      <c r="AQ185" s="120"/>
      <c r="AR185" s="120"/>
      <c r="AS185" s="120"/>
      <c r="AT185" s="120"/>
      <c r="AU185" s="120"/>
      <c r="AV185" s="120"/>
      <c r="AW185" s="120"/>
    </row>
    <row r="186" spans="21:49" s="117" customFormat="1" ht="14" x14ac:dyDescent="0.15">
      <c r="U186" s="116"/>
      <c r="V186" s="120"/>
      <c r="W186" s="120"/>
      <c r="X186" s="120"/>
      <c r="Y186" s="120"/>
      <c r="Z186" s="120"/>
      <c r="AA186" s="120"/>
      <c r="AB186" s="120"/>
      <c r="AC186" s="120"/>
      <c r="AD186" s="120"/>
      <c r="AE186" s="120"/>
      <c r="AF186" s="120"/>
      <c r="AG186" s="120"/>
      <c r="AH186" s="120"/>
      <c r="AI186" s="120"/>
      <c r="AJ186" s="120"/>
      <c r="AK186" s="120"/>
      <c r="AL186" s="120"/>
      <c r="AM186" s="120"/>
      <c r="AN186" s="120"/>
      <c r="AO186" s="120"/>
      <c r="AP186" s="120"/>
      <c r="AQ186" s="120"/>
      <c r="AR186" s="120"/>
      <c r="AS186" s="120"/>
      <c r="AT186" s="120"/>
      <c r="AU186" s="120"/>
      <c r="AV186" s="120"/>
      <c r="AW186" s="120"/>
    </row>
    <row r="187" spans="21:49" s="117" customFormat="1" ht="14" x14ac:dyDescent="0.15">
      <c r="U187" s="116"/>
      <c r="V187" s="120"/>
      <c r="W187" s="120"/>
      <c r="X187" s="120"/>
      <c r="Y187" s="120"/>
      <c r="Z187" s="120"/>
      <c r="AA187" s="120"/>
      <c r="AB187" s="120"/>
      <c r="AC187" s="120"/>
      <c r="AD187" s="120"/>
      <c r="AE187" s="120"/>
      <c r="AF187" s="120"/>
      <c r="AG187" s="120"/>
      <c r="AH187" s="120"/>
      <c r="AI187" s="120"/>
      <c r="AJ187" s="120"/>
      <c r="AK187" s="120"/>
      <c r="AL187" s="120"/>
      <c r="AM187" s="120"/>
      <c r="AN187" s="120"/>
      <c r="AO187" s="120"/>
      <c r="AP187" s="120"/>
      <c r="AQ187" s="120"/>
      <c r="AR187" s="120"/>
      <c r="AS187" s="120"/>
      <c r="AT187" s="120"/>
      <c r="AU187" s="120"/>
      <c r="AV187" s="120"/>
      <c r="AW187" s="120"/>
    </row>
    <row r="188" spans="21:49" s="117" customFormat="1" ht="14" x14ac:dyDescent="0.15">
      <c r="U188" s="116"/>
      <c r="V188" s="120"/>
      <c r="W188" s="120"/>
      <c r="X188" s="120"/>
      <c r="Y188" s="120"/>
      <c r="Z188" s="120"/>
      <c r="AA188" s="120"/>
      <c r="AB188" s="120"/>
      <c r="AC188" s="120"/>
      <c r="AD188" s="120"/>
      <c r="AE188" s="120"/>
      <c r="AF188" s="120"/>
      <c r="AG188" s="120"/>
      <c r="AH188" s="120"/>
      <c r="AI188" s="120"/>
      <c r="AJ188" s="120"/>
      <c r="AK188" s="120"/>
      <c r="AL188" s="120"/>
      <c r="AM188" s="120"/>
      <c r="AN188" s="120"/>
      <c r="AO188" s="120"/>
      <c r="AP188" s="120"/>
      <c r="AQ188" s="120"/>
      <c r="AR188" s="120"/>
      <c r="AS188" s="120"/>
      <c r="AT188" s="120"/>
      <c r="AU188" s="120"/>
      <c r="AV188" s="120"/>
      <c r="AW188" s="120"/>
    </row>
    <row r="189" spans="21:49" s="117" customFormat="1" ht="14" x14ac:dyDescent="0.15">
      <c r="U189" s="116"/>
      <c r="V189" s="120"/>
      <c r="W189" s="120"/>
      <c r="X189" s="120"/>
      <c r="Y189" s="120"/>
      <c r="Z189" s="120"/>
      <c r="AA189" s="120"/>
      <c r="AB189" s="120"/>
      <c r="AC189" s="120"/>
      <c r="AD189" s="120"/>
      <c r="AE189" s="120"/>
      <c r="AF189" s="120"/>
      <c r="AG189" s="120"/>
      <c r="AH189" s="120"/>
      <c r="AI189" s="120"/>
      <c r="AJ189" s="120"/>
      <c r="AK189" s="120"/>
      <c r="AL189" s="120"/>
      <c r="AM189" s="120"/>
      <c r="AN189" s="120"/>
      <c r="AO189" s="120"/>
      <c r="AP189" s="120"/>
      <c r="AQ189" s="120"/>
      <c r="AR189" s="120"/>
      <c r="AS189" s="120"/>
      <c r="AT189" s="120"/>
      <c r="AU189" s="120"/>
      <c r="AV189" s="120"/>
      <c r="AW189" s="120"/>
    </row>
    <row r="190" spans="21:49" s="117" customFormat="1" ht="14" x14ac:dyDescent="0.15">
      <c r="U190" s="116"/>
      <c r="V190" s="120"/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/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/>
      <c r="AV190" s="120"/>
      <c r="AW190" s="120"/>
    </row>
    <row r="191" spans="21:49" s="117" customFormat="1" ht="14" x14ac:dyDescent="0.15">
      <c r="U191" s="116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/>
      <c r="AG191" s="120"/>
      <c r="AH191" s="120"/>
      <c r="AI191" s="120"/>
      <c r="AJ191" s="120"/>
      <c r="AK191" s="120"/>
      <c r="AL191" s="120"/>
      <c r="AM191" s="120"/>
      <c r="AN191" s="120"/>
      <c r="AO191" s="120"/>
      <c r="AP191" s="120"/>
      <c r="AQ191" s="120"/>
      <c r="AR191" s="120"/>
      <c r="AS191" s="120"/>
      <c r="AT191" s="120"/>
      <c r="AU191" s="120"/>
      <c r="AV191" s="120"/>
      <c r="AW191" s="120"/>
    </row>
    <row r="192" spans="21:49" s="117" customFormat="1" ht="14" x14ac:dyDescent="0.15">
      <c r="U192" s="116"/>
      <c r="V192" s="120"/>
      <c r="W192" s="120"/>
      <c r="X192" s="120"/>
      <c r="Y192" s="120"/>
      <c r="Z192" s="120"/>
      <c r="AA192" s="120"/>
      <c r="AB192" s="120"/>
      <c r="AC192" s="120"/>
      <c r="AD192" s="120"/>
      <c r="AE192" s="120"/>
      <c r="AF192" s="120"/>
      <c r="AG192" s="120"/>
      <c r="AH192" s="120"/>
      <c r="AI192" s="120"/>
      <c r="AJ192" s="120"/>
      <c r="AK192" s="120"/>
      <c r="AL192" s="120"/>
      <c r="AM192" s="120"/>
      <c r="AN192" s="120"/>
      <c r="AO192" s="120"/>
      <c r="AP192" s="120"/>
      <c r="AQ192" s="120"/>
      <c r="AR192" s="120"/>
      <c r="AS192" s="120"/>
      <c r="AT192" s="120"/>
      <c r="AU192" s="120"/>
      <c r="AV192" s="120"/>
      <c r="AW192" s="120"/>
    </row>
    <row r="193" spans="21:49" s="117" customFormat="1" ht="14" x14ac:dyDescent="0.15">
      <c r="U193" s="116"/>
      <c r="V193" s="120"/>
      <c r="W193" s="120"/>
      <c r="X193" s="120"/>
      <c r="Y193" s="120"/>
      <c r="Z193" s="120"/>
      <c r="AA193" s="120"/>
      <c r="AB193" s="120"/>
      <c r="AC193" s="120"/>
      <c r="AD193" s="120"/>
      <c r="AE193" s="120"/>
      <c r="AF193" s="120"/>
      <c r="AG193" s="120"/>
      <c r="AH193" s="120"/>
      <c r="AI193" s="120"/>
      <c r="AJ193" s="120"/>
      <c r="AK193" s="120"/>
      <c r="AL193" s="120"/>
      <c r="AM193" s="120"/>
      <c r="AN193" s="120"/>
      <c r="AO193" s="120"/>
      <c r="AP193" s="120"/>
      <c r="AQ193" s="120"/>
      <c r="AR193" s="120"/>
      <c r="AS193" s="120"/>
      <c r="AT193" s="120"/>
      <c r="AU193" s="120"/>
      <c r="AV193" s="120"/>
      <c r="AW193" s="120"/>
    </row>
    <row r="194" spans="21:49" s="117" customFormat="1" ht="14" x14ac:dyDescent="0.15">
      <c r="U194" s="116"/>
      <c r="V194" s="120"/>
      <c r="W194" s="120"/>
      <c r="X194" s="120"/>
      <c r="Y194" s="120"/>
      <c r="Z194" s="120"/>
      <c r="AA194" s="120"/>
      <c r="AB194" s="120"/>
      <c r="AC194" s="120"/>
      <c r="AD194" s="120"/>
      <c r="AE194" s="120"/>
      <c r="AF194" s="120"/>
      <c r="AG194" s="120"/>
      <c r="AH194" s="120"/>
      <c r="AI194" s="120"/>
      <c r="AJ194" s="120"/>
      <c r="AK194" s="120"/>
      <c r="AL194" s="120"/>
      <c r="AM194" s="120"/>
      <c r="AN194" s="120"/>
      <c r="AO194" s="120"/>
      <c r="AP194" s="120"/>
      <c r="AQ194" s="120"/>
      <c r="AR194" s="120"/>
      <c r="AS194" s="120"/>
      <c r="AT194" s="120"/>
      <c r="AU194" s="120"/>
      <c r="AV194" s="120"/>
      <c r="AW194" s="120"/>
    </row>
    <row r="195" spans="21:49" s="117" customFormat="1" ht="14" x14ac:dyDescent="0.15">
      <c r="U195" s="116"/>
      <c r="V195" s="120"/>
      <c r="W195" s="120"/>
      <c r="X195" s="120"/>
      <c r="Y195" s="120"/>
      <c r="Z195" s="120"/>
      <c r="AA195" s="120"/>
      <c r="AB195" s="120"/>
      <c r="AC195" s="120"/>
      <c r="AD195" s="120"/>
      <c r="AE195" s="120"/>
      <c r="AF195" s="120"/>
      <c r="AG195" s="120"/>
      <c r="AH195" s="120"/>
      <c r="AI195" s="120"/>
      <c r="AJ195" s="120"/>
      <c r="AK195" s="120"/>
      <c r="AL195" s="120"/>
      <c r="AM195" s="120"/>
      <c r="AN195" s="120"/>
      <c r="AO195" s="120"/>
      <c r="AP195" s="120"/>
      <c r="AQ195" s="120"/>
      <c r="AR195" s="120"/>
      <c r="AS195" s="120"/>
      <c r="AT195" s="120"/>
      <c r="AU195" s="120"/>
      <c r="AV195" s="120"/>
      <c r="AW195" s="120"/>
    </row>
    <row r="196" spans="21:49" s="117" customFormat="1" ht="14" x14ac:dyDescent="0.15">
      <c r="U196" s="116"/>
      <c r="V196" s="120"/>
      <c r="W196" s="120"/>
      <c r="X196" s="120"/>
      <c r="Y196" s="120"/>
      <c r="Z196" s="120"/>
      <c r="AA196" s="120"/>
      <c r="AB196" s="120"/>
      <c r="AC196" s="120"/>
      <c r="AD196" s="120"/>
      <c r="AE196" s="120"/>
      <c r="AF196" s="120"/>
      <c r="AG196" s="120"/>
      <c r="AH196" s="120"/>
      <c r="AI196" s="120"/>
      <c r="AJ196" s="120"/>
      <c r="AK196" s="120"/>
      <c r="AL196" s="120"/>
      <c r="AM196" s="120"/>
      <c r="AN196" s="120"/>
      <c r="AO196" s="120"/>
      <c r="AP196" s="120"/>
      <c r="AQ196" s="120"/>
      <c r="AR196" s="120"/>
      <c r="AS196" s="120"/>
      <c r="AT196" s="120"/>
      <c r="AU196" s="120"/>
      <c r="AV196" s="120"/>
      <c r="AW196" s="120"/>
    </row>
    <row r="197" spans="21:49" s="117" customFormat="1" ht="14" x14ac:dyDescent="0.15">
      <c r="U197" s="116"/>
      <c r="V197" s="120"/>
      <c r="W197" s="120"/>
      <c r="X197" s="120"/>
      <c r="Y197" s="120"/>
      <c r="Z197" s="120"/>
      <c r="AA197" s="120"/>
      <c r="AB197" s="120"/>
      <c r="AC197" s="120"/>
      <c r="AD197" s="120"/>
      <c r="AE197" s="120"/>
      <c r="AF197" s="120"/>
      <c r="AG197" s="120"/>
      <c r="AH197" s="120"/>
      <c r="AI197" s="120"/>
      <c r="AJ197" s="120"/>
      <c r="AK197" s="120"/>
      <c r="AL197" s="120"/>
      <c r="AM197" s="120"/>
      <c r="AN197" s="120"/>
      <c r="AO197" s="120"/>
      <c r="AP197" s="120"/>
      <c r="AQ197" s="120"/>
      <c r="AR197" s="120"/>
      <c r="AS197" s="120"/>
      <c r="AT197" s="120"/>
      <c r="AU197" s="120"/>
      <c r="AV197" s="120"/>
      <c r="AW197" s="120"/>
    </row>
    <row r="198" spans="21:49" s="117" customFormat="1" ht="14" x14ac:dyDescent="0.15">
      <c r="U198" s="116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</row>
    <row r="199" spans="21:49" s="117" customFormat="1" ht="14" x14ac:dyDescent="0.15">
      <c r="U199" s="116"/>
      <c r="V199" s="120"/>
      <c r="W199" s="120"/>
      <c r="X199" s="120"/>
      <c r="Y199" s="120"/>
      <c r="Z199" s="120"/>
      <c r="AA199" s="120"/>
      <c r="AB199" s="120"/>
      <c r="AC199" s="120"/>
      <c r="AD199" s="120"/>
      <c r="AE199" s="120"/>
      <c r="AF199" s="120"/>
      <c r="AG199" s="120"/>
      <c r="AH199" s="120"/>
      <c r="AI199" s="120"/>
      <c r="AJ199" s="120"/>
      <c r="AK199" s="120"/>
      <c r="AL199" s="120"/>
      <c r="AM199" s="120"/>
      <c r="AN199" s="120"/>
      <c r="AO199" s="120"/>
      <c r="AP199" s="120"/>
      <c r="AQ199" s="120"/>
      <c r="AR199" s="120"/>
      <c r="AS199" s="120"/>
      <c r="AT199" s="120"/>
      <c r="AU199" s="120"/>
      <c r="AV199" s="120"/>
      <c r="AW199" s="120"/>
    </row>
    <row r="200" spans="21:49" s="117" customFormat="1" ht="14" x14ac:dyDescent="0.15">
      <c r="U200" s="116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120"/>
      <c r="AK200" s="120"/>
      <c r="AL200" s="120"/>
      <c r="AM200" s="120"/>
      <c r="AN200" s="120"/>
      <c r="AO200" s="120"/>
      <c r="AP200" s="120"/>
      <c r="AQ200" s="120"/>
      <c r="AR200" s="120"/>
      <c r="AS200" s="120"/>
      <c r="AT200" s="120"/>
      <c r="AU200" s="120"/>
      <c r="AV200" s="120"/>
      <c r="AW200" s="120"/>
    </row>
    <row r="201" spans="21:49" s="117" customFormat="1" ht="14" x14ac:dyDescent="0.15">
      <c r="U201" s="116"/>
      <c r="V201" s="120"/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/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/>
      <c r="AV201" s="120"/>
      <c r="AW201" s="120"/>
    </row>
    <row r="202" spans="21:49" s="117" customFormat="1" ht="14" x14ac:dyDescent="0.15">
      <c r="U202" s="116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120"/>
      <c r="AK202" s="120"/>
      <c r="AL202" s="120"/>
      <c r="AM202" s="120"/>
      <c r="AN202" s="120"/>
      <c r="AO202" s="120"/>
      <c r="AP202" s="120"/>
      <c r="AQ202" s="120"/>
      <c r="AR202" s="120"/>
      <c r="AS202" s="120"/>
      <c r="AT202" s="120"/>
      <c r="AU202" s="120"/>
      <c r="AV202" s="120"/>
      <c r="AW202" s="120"/>
    </row>
    <row r="203" spans="21:49" s="117" customFormat="1" ht="14" x14ac:dyDescent="0.15">
      <c r="U203" s="116"/>
      <c r="V203" s="120"/>
      <c r="W203" s="120"/>
      <c r="X203" s="120"/>
      <c r="Y203" s="120"/>
      <c r="Z203" s="120"/>
      <c r="AA203" s="120"/>
      <c r="AB203" s="120"/>
      <c r="AC203" s="120"/>
      <c r="AD203" s="120"/>
      <c r="AE203" s="120"/>
      <c r="AF203" s="120"/>
      <c r="AG203" s="120"/>
      <c r="AH203" s="120"/>
      <c r="AI203" s="120"/>
      <c r="AJ203" s="120"/>
      <c r="AK203" s="120"/>
      <c r="AL203" s="120"/>
      <c r="AM203" s="120"/>
      <c r="AN203" s="120"/>
      <c r="AO203" s="120"/>
      <c r="AP203" s="120"/>
      <c r="AQ203" s="120"/>
      <c r="AR203" s="120"/>
      <c r="AS203" s="120"/>
      <c r="AT203" s="120"/>
      <c r="AU203" s="120"/>
      <c r="AV203" s="120"/>
      <c r="AW203" s="120"/>
    </row>
    <row r="204" spans="21:49" s="117" customFormat="1" ht="14" x14ac:dyDescent="0.15">
      <c r="U204" s="116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120"/>
      <c r="AK204" s="120"/>
      <c r="AL204" s="120"/>
      <c r="AM204" s="120"/>
      <c r="AN204" s="120"/>
      <c r="AO204" s="120"/>
      <c r="AP204" s="120"/>
      <c r="AQ204" s="120"/>
      <c r="AR204" s="120"/>
      <c r="AS204" s="120"/>
      <c r="AT204" s="120"/>
      <c r="AU204" s="120"/>
      <c r="AV204" s="120"/>
      <c r="AW204" s="120"/>
    </row>
    <row r="205" spans="21:49" s="117" customFormat="1" ht="14" x14ac:dyDescent="0.15">
      <c r="U205" s="116"/>
      <c r="V205" s="120"/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/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/>
      <c r="AV205" s="120"/>
      <c r="AW205" s="120"/>
    </row>
    <row r="206" spans="21:49" s="117" customFormat="1" ht="14" x14ac:dyDescent="0.15">
      <c r="U206" s="116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/>
      <c r="AG206" s="120"/>
      <c r="AH206" s="120"/>
      <c r="AI206" s="120"/>
      <c r="AJ206" s="120"/>
      <c r="AK206" s="120"/>
      <c r="AL206" s="120"/>
      <c r="AM206" s="120"/>
      <c r="AN206" s="120"/>
      <c r="AO206" s="120"/>
      <c r="AP206" s="120"/>
      <c r="AQ206" s="120"/>
      <c r="AR206" s="120"/>
      <c r="AS206" s="120"/>
      <c r="AT206" s="120"/>
      <c r="AU206" s="120"/>
      <c r="AV206" s="120"/>
      <c r="AW206" s="120"/>
    </row>
    <row r="207" spans="21:49" s="117" customFormat="1" ht="14" x14ac:dyDescent="0.15">
      <c r="U207" s="116"/>
      <c r="V207" s="120"/>
      <c r="W207" s="120"/>
      <c r="X207" s="120"/>
      <c r="Y207" s="120"/>
      <c r="Z207" s="120"/>
      <c r="AA207" s="120"/>
      <c r="AB207" s="120"/>
      <c r="AC207" s="120"/>
      <c r="AD207" s="120"/>
      <c r="AE207" s="120"/>
      <c r="AF207" s="120"/>
      <c r="AG207" s="120"/>
      <c r="AH207" s="120"/>
      <c r="AI207" s="120"/>
      <c r="AJ207" s="120"/>
      <c r="AK207" s="120"/>
      <c r="AL207" s="120"/>
      <c r="AM207" s="120"/>
      <c r="AN207" s="120"/>
      <c r="AO207" s="120"/>
      <c r="AP207" s="120"/>
      <c r="AQ207" s="120"/>
      <c r="AR207" s="120"/>
      <c r="AS207" s="120"/>
      <c r="AT207" s="120"/>
      <c r="AU207" s="120"/>
      <c r="AV207" s="120"/>
      <c r="AW207" s="120"/>
    </row>
    <row r="208" spans="21:49" s="117" customFormat="1" ht="14" x14ac:dyDescent="0.15">
      <c r="U208" s="116"/>
      <c r="V208" s="120"/>
      <c r="W208" s="120"/>
      <c r="X208" s="120"/>
      <c r="Y208" s="120"/>
      <c r="Z208" s="120"/>
      <c r="AA208" s="120"/>
      <c r="AB208" s="120"/>
      <c r="AC208" s="120"/>
      <c r="AD208" s="120"/>
      <c r="AE208" s="120"/>
      <c r="AF208" s="120"/>
      <c r="AG208" s="120"/>
      <c r="AH208" s="120"/>
      <c r="AI208" s="120"/>
      <c r="AJ208" s="120"/>
      <c r="AK208" s="120"/>
      <c r="AL208" s="120"/>
      <c r="AM208" s="120"/>
      <c r="AN208" s="120"/>
      <c r="AO208" s="120"/>
      <c r="AP208" s="120"/>
      <c r="AQ208" s="120"/>
      <c r="AR208" s="120"/>
      <c r="AS208" s="120"/>
      <c r="AT208" s="120"/>
      <c r="AU208" s="120"/>
      <c r="AV208" s="120"/>
      <c r="AW208" s="120"/>
    </row>
    <row r="209" spans="21:49" s="117" customFormat="1" ht="14" x14ac:dyDescent="0.15">
      <c r="U209" s="116"/>
      <c r="V209" s="120"/>
      <c r="W209" s="120"/>
      <c r="X209" s="120"/>
      <c r="Y209" s="120"/>
      <c r="Z209" s="120"/>
      <c r="AA209" s="120"/>
      <c r="AB209" s="120"/>
      <c r="AC209" s="120"/>
      <c r="AD209" s="120"/>
      <c r="AE209" s="120"/>
      <c r="AF209" s="120"/>
      <c r="AG209" s="120"/>
      <c r="AH209" s="120"/>
      <c r="AI209" s="120"/>
      <c r="AJ209" s="120"/>
      <c r="AK209" s="120"/>
      <c r="AL209" s="120"/>
      <c r="AM209" s="120"/>
      <c r="AN209" s="120"/>
      <c r="AO209" s="120"/>
      <c r="AP209" s="120"/>
      <c r="AQ209" s="120"/>
      <c r="AR209" s="120"/>
      <c r="AS209" s="120"/>
      <c r="AT209" s="120"/>
      <c r="AU209" s="120"/>
      <c r="AV209" s="120"/>
      <c r="AW209" s="120"/>
    </row>
    <row r="210" spans="21:49" s="117" customFormat="1" ht="14" x14ac:dyDescent="0.15">
      <c r="U210" s="116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120"/>
      <c r="AK210" s="120"/>
      <c r="AL210" s="120"/>
      <c r="AM210" s="120"/>
      <c r="AN210" s="120"/>
      <c r="AO210" s="120"/>
      <c r="AP210" s="120"/>
      <c r="AQ210" s="120"/>
      <c r="AR210" s="120"/>
      <c r="AS210" s="120"/>
      <c r="AT210" s="120"/>
      <c r="AU210" s="120"/>
      <c r="AV210" s="120"/>
      <c r="AW210" s="120"/>
    </row>
    <row r="211" spans="21:49" s="117" customFormat="1" ht="14" x14ac:dyDescent="0.15">
      <c r="U211" s="116"/>
      <c r="V211" s="120"/>
      <c r="W211" s="120"/>
      <c r="X211" s="120"/>
      <c r="Y211" s="120"/>
      <c r="Z211" s="120"/>
      <c r="AA211" s="120"/>
      <c r="AB211" s="120"/>
      <c r="AC211" s="120"/>
      <c r="AD211" s="120"/>
      <c r="AE211" s="120"/>
      <c r="AF211" s="120"/>
      <c r="AG211" s="120"/>
      <c r="AH211" s="120"/>
      <c r="AI211" s="120"/>
      <c r="AJ211" s="120"/>
      <c r="AK211" s="120"/>
      <c r="AL211" s="120"/>
      <c r="AM211" s="120"/>
      <c r="AN211" s="120"/>
      <c r="AO211" s="120"/>
      <c r="AP211" s="120"/>
      <c r="AQ211" s="120"/>
      <c r="AR211" s="120"/>
      <c r="AS211" s="120"/>
      <c r="AT211" s="120"/>
      <c r="AU211" s="120"/>
      <c r="AV211" s="120"/>
      <c r="AW211" s="120"/>
    </row>
    <row r="212" spans="21:49" s="117" customFormat="1" ht="14" x14ac:dyDescent="0.15">
      <c r="U212" s="116"/>
      <c r="V212" s="120"/>
      <c r="W212" s="120"/>
      <c r="X212" s="120"/>
      <c r="Y212" s="120"/>
      <c r="Z212" s="120"/>
      <c r="AA212" s="120"/>
      <c r="AB212" s="120"/>
      <c r="AC212" s="120"/>
      <c r="AD212" s="120"/>
      <c r="AE212" s="120"/>
      <c r="AF212" s="120"/>
      <c r="AG212" s="120"/>
      <c r="AH212" s="120"/>
      <c r="AI212" s="120"/>
      <c r="AJ212" s="120"/>
      <c r="AK212" s="120"/>
      <c r="AL212" s="120"/>
      <c r="AM212" s="120"/>
      <c r="AN212" s="120"/>
      <c r="AO212" s="120"/>
      <c r="AP212" s="120"/>
      <c r="AQ212" s="120"/>
      <c r="AR212" s="120"/>
      <c r="AS212" s="120"/>
      <c r="AT212" s="120"/>
      <c r="AU212" s="120"/>
      <c r="AV212" s="120"/>
      <c r="AW212" s="120"/>
    </row>
    <row r="213" spans="21:49" s="117" customFormat="1" ht="14" x14ac:dyDescent="0.15">
      <c r="U213" s="116"/>
      <c r="V213" s="120"/>
      <c r="W213" s="120"/>
      <c r="X213" s="120"/>
      <c r="Y213" s="120"/>
      <c r="Z213" s="120"/>
      <c r="AA213" s="120"/>
      <c r="AB213" s="120"/>
      <c r="AC213" s="120"/>
      <c r="AD213" s="120"/>
      <c r="AE213" s="120"/>
      <c r="AF213" s="120"/>
      <c r="AG213" s="120"/>
      <c r="AH213" s="120"/>
      <c r="AI213" s="120"/>
      <c r="AJ213" s="120"/>
      <c r="AK213" s="120"/>
      <c r="AL213" s="120"/>
      <c r="AM213" s="120"/>
      <c r="AN213" s="120"/>
      <c r="AO213" s="120"/>
      <c r="AP213" s="120"/>
      <c r="AQ213" s="120"/>
      <c r="AR213" s="120"/>
      <c r="AS213" s="120"/>
      <c r="AT213" s="120"/>
      <c r="AU213" s="120"/>
      <c r="AV213" s="120"/>
      <c r="AW213" s="120"/>
    </row>
    <row r="214" spans="21:49" s="117" customFormat="1" ht="14" x14ac:dyDescent="0.15">
      <c r="U214" s="116"/>
      <c r="V214" s="120"/>
      <c r="W214" s="120"/>
      <c r="X214" s="120"/>
      <c r="Y214" s="120"/>
      <c r="Z214" s="120"/>
      <c r="AA214" s="120"/>
      <c r="AB214" s="120"/>
      <c r="AC214" s="120"/>
      <c r="AD214" s="120"/>
      <c r="AE214" s="120"/>
      <c r="AF214" s="120"/>
      <c r="AG214" s="120"/>
      <c r="AH214" s="120"/>
      <c r="AI214" s="120"/>
      <c r="AJ214" s="120"/>
      <c r="AK214" s="120"/>
      <c r="AL214" s="120"/>
      <c r="AM214" s="120"/>
      <c r="AN214" s="120"/>
      <c r="AO214" s="120"/>
      <c r="AP214" s="120"/>
      <c r="AQ214" s="120"/>
      <c r="AR214" s="120"/>
      <c r="AS214" s="120"/>
      <c r="AT214" s="120"/>
      <c r="AU214" s="120"/>
      <c r="AV214" s="120"/>
      <c r="AW214" s="120"/>
    </row>
    <row r="215" spans="21:49" s="117" customFormat="1" ht="14" x14ac:dyDescent="0.15">
      <c r="U215" s="116"/>
      <c r="V215" s="120"/>
      <c r="W215" s="120"/>
      <c r="X215" s="120"/>
      <c r="Y215" s="120"/>
      <c r="Z215" s="120"/>
      <c r="AA215" s="120"/>
      <c r="AB215" s="120"/>
      <c r="AC215" s="120"/>
      <c r="AD215" s="120"/>
      <c r="AE215" s="120"/>
      <c r="AF215" s="120"/>
      <c r="AG215" s="120"/>
      <c r="AH215" s="120"/>
      <c r="AI215" s="120"/>
      <c r="AJ215" s="120"/>
      <c r="AK215" s="120"/>
      <c r="AL215" s="120"/>
      <c r="AM215" s="120"/>
      <c r="AN215" s="120"/>
      <c r="AO215" s="120"/>
      <c r="AP215" s="120"/>
      <c r="AQ215" s="120"/>
      <c r="AR215" s="120"/>
      <c r="AS215" s="120"/>
      <c r="AT215" s="120"/>
      <c r="AU215" s="120"/>
      <c r="AV215" s="120"/>
      <c r="AW215" s="120"/>
    </row>
    <row r="216" spans="21:49" s="117" customFormat="1" ht="14" x14ac:dyDescent="0.15">
      <c r="U216" s="116"/>
      <c r="V216" s="120"/>
      <c r="W216" s="120"/>
      <c r="X216" s="120"/>
      <c r="Y216" s="120"/>
      <c r="Z216" s="120"/>
      <c r="AA216" s="120"/>
      <c r="AB216" s="120"/>
      <c r="AC216" s="120"/>
      <c r="AD216" s="120"/>
      <c r="AE216" s="120"/>
      <c r="AF216" s="120"/>
      <c r="AG216" s="120"/>
      <c r="AH216" s="120"/>
      <c r="AI216" s="120"/>
      <c r="AJ216" s="120"/>
      <c r="AK216" s="120"/>
      <c r="AL216" s="120"/>
      <c r="AM216" s="120"/>
      <c r="AN216" s="120"/>
      <c r="AO216" s="120"/>
      <c r="AP216" s="120"/>
      <c r="AQ216" s="120"/>
      <c r="AR216" s="120"/>
      <c r="AS216" s="120"/>
      <c r="AT216" s="120"/>
      <c r="AU216" s="120"/>
      <c r="AV216" s="120"/>
      <c r="AW216" s="120"/>
    </row>
    <row r="217" spans="21:49" s="117" customFormat="1" x14ac:dyDescent="0.15"/>
    <row r="218" spans="21:49" s="117" customFormat="1" x14ac:dyDescent="0.15"/>
    <row r="219" spans="21:49" s="117" customFormat="1" x14ac:dyDescent="0.15"/>
    <row r="220" spans="21:49" s="117" customFormat="1" x14ac:dyDescent="0.15"/>
    <row r="221" spans="21:49" s="117" customFormat="1" x14ac:dyDescent="0.15"/>
    <row r="222" spans="21:49" s="117" customFormat="1" x14ac:dyDescent="0.15"/>
    <row r="223" spans="21:49" s="117" customFormat="1" x14ac:dyDescent="0.15"/>
    <row r="224" spans="21:49" s="117" customFormat="1" x14ac:dyDescent="0.15"/>
    <row r="225" s="117" customFormat="1" x14ac:dyDescent="0.15"/>
    <row r="226" s="117" customFormat="1" x14ac:dyDescent="0.15"/>
    <row r="227" s="117" customFormat="1" x14ac:dyDescent="0.15"/>
    <row r="228" s="117" customFormat="1" x14ac:dyDescent="0.15"/>
    <row r="229" s="117" customFormat="1" x14ac:dyDescent="0.15"/>
    <row r="230" s="117" customFormat="1" x14ac:dyDescent="0.15"/>
    <row r="231" s="117" customFormat="1" x14ac:dyDescent="0.15"/>
    <row r="232" s="117" customFormat="1" x14ac:dyDescent="0.15"/>
    <row r="233" s="117" customFormat="1" x14ac:dyDescent="0.15"/>
    <row r="234" s="117" customFormat="1" x14ac:dyDescent="0.15"/>
    <row r="235" s="117" customFormat="1" x14ac:dyDescent="0.15"/>
    <row r="236" s="117" customFormat="1" x14ac:dyDescent="0.15"/>
    <row r="237" s="117" customFormat="1" x14ac:dyDescent="0.15"/>
    <row r="238" s="117" customFormat="1" x14ac:dyDescent="0.15"/>
    <row r="239" s="117" customFormat="1" x14ac:dyDescent="0.15"/>
    <row r="240" s="117" customFormat="1" x14ac:dyDescent="0.15"/>
    <row r="241" s="117" customFormat="1" x14ac:dyDescent="0.15"/>
    <row r="242" s="117" customFormat="1" x14ac:dyDescent="0.15"/>
    <row r="243" s="117" customFormat="1" x14ac:dyDescent="0.15"/>
    <row r="244" s="117" customFormat="1" x14ac:dyDescent="0.15"/>
    <row r="245" s="117" customFormat="1" x14ac:dyDescent="0.15"/>
    <row r="246" s="117" customFormat="1" x14ac:dyDescent="0.15"/>
    <row r="247" s="117" customFormat="1" x14ac:dyDescent="0.15"/>
    <row r="248" s="117" customFormat="1" x14ac:dyDescent="0.15"/>
    <row r="249" s="117" customFormat="1" x14ac:dyDescent="0.15"/>
    <row r="250" s="117" customFormat="1" x14ac:dyDescent="0.15"/>
    <row r="251" s="117" customFormat="1" x14ac:dyDescent="0.15"/>
    <row r="252" s="117" customFormat="1" x14ac:dyDescent="0.15"/>
    <row r="253" s="117" customFormat="1" x14ac:dyDescent="0.15"/>
    <row r="254" s="117" customFormat="1" x14ac:dyDescent="0.15"/>
    <row r="255" s="117" customFormat="1" x14ac:dyDescent="0.15"/>
    <row r="256" s="117" customFormat="1" x14ac:dyDescent="0.15"/>
    <row r="257" s="117" customFormat="1" x14ac:dyDescent="0.15"/>
    <row r="258" s="117" customFormat="1" x14ac:dyDescent="0.15"/>
    <row r="259" s="117" customFormat="1" x14ac:dyDescent="0.15"/>
    <row r="260" s="117" customFormat="1" x14ac:dyDescent="0.15"/>
    <row r="261" s="117" customFormat="1" x14ac:dyDescent="0.15"/>
    <row r="262" s="117" customFormat="1" x14ac:dyDescent="0.15"/>
    <row r="263" s="117" customFormat="1" x14ac:dyDescent="0.15"/>
    <row r="264" s="117" customFormat="1" x14ac:dyDescent="0.15"/>
    <row r="265" s="117" customFormat="1" x14ac:dyDescent="0.15"/>
    <row r="266" s="117" customFormat="1" x14ac:dyDescent="0.15"/>
    <row r="267" s="117" customFormat="1" x14ac:dyDescent="0.15"/>
    <row r="268" s="117" customFormat="1" x14ac:dyDescent="0.15"/>
    <row r="269" s="117" customFormat="1" x14ac:dyDescent="0.15"/>
    <row r="270" s="117" customFormat="1" x14ac:dyDescent="0.15"/>
    <row r="271" s="117" customFormat="1" x14ac:dyDescent="0.15"/>
    <row r="272" s="117" customFormat="1" x14ac:dyDescent="0.15"/>
    <row r="273" s="117" customFormat="1" x14ac:dyDescent="0.15"/>
    <row r="274" s="117" customFormat="1" x14ac:dyDescent="0.15"/>
    <row r="275" s="117" customFormat="1" x14ac:dyDescent="0.15"/>
    <row r="276" s="117" customFormat="1" x14ac:dyDescent="0.15"/>
    <row r="277" s="117" customFormat="1" x14ac:dyDescent="0.15"/>
    <row r="278" s="117" customFormat="1" x14ac:dyDescent="0.15"/>
    <row r="279" s="117" customFormat="1" x14ac:dyDescent="0.15"/>
    <row r="280" s="117" customFormat="1" x14ac:dyDescent="0.15"/>
    <row r="281" s="117" customFormat="1" x14ac:dyDescent="0.15"/>
    <row r="282" s="117" customFormat="1" x14ac:dyDescent="0.15"/>
    <row r="283" s="117" customFormat="1" x14ac:dyDescent="0.15"/>
    <row r="284" s="117" customFormat="1" x14ac:dyDescent="0.15"/>
    <row r="285" s="117" customFormat="1" x14ac:dyDescent="0.15"/>
    <row r="286" s="117" customFormat="1" x14ac:dyDescent="0.15"/>
    <row r="287" s="117" customFormat="1" x14ac:dyDescent="0.15"/>
    <row r="288" s="117" customFormat="1" x14ac:dyDescent="0.15"/>
    <row r="289" s="117" customFormat="1" x14ac:dyDescent="0.15"/>
    <row r="290" s="117" customFormat="1" x14ac:dyDescent="0.15"/>
    <row r="291" s="117" customFormat="1" x14ac:dyDescent="0.15"/>
    <row r="292" s="117" customFormat="1" x14ac:dyDescent="0.15"/>
    <row r="293" s="117" customFormat="1" x14ac:dyDescent="0.15"/>
    <row r="294" s="117" customFormat="1" x14ac:dyDescent="0.15"/>
    <row r="295" s="117" customFormat="1" x14ac:dyDescent="0.15"/>
    <row r="296" s="117" customFormat="1" x14ac:dyDescent="0.15"/>
    <row r="297" s="117" customFormat="1" x14ac:dyDescent="0.15"/>
    <row r="298" s="117" customFormat="1" x14ac:dyDescent="0.15"/>
    <row r="299" s="117" customFormat="1" x14ac:dyDescent="0.15"/>
    <row r="300" s="117" customFormat="1" x14ac:dyDescent="0.15"/>
    <row r="301" s="117" customFormat="1" x14ac:dyDescent="0.15"/>
    <row r="302" s="117" customFormat="1" x14ac:dyDescent="0.15"/>
    <row r="303" s="117" customFormat="1" x14ac:dyDescent="0.15"/>
    <row r="304" s="117" customFormat="1" x14ac:dyDescent="0.15"/>
    <row r="305" s="117" customFormat="1" x14ac:dyDescent="0.15"/>
    <row r="306" s="117" customFormat="1" x14ac:dyDescent="0.15"/>
    <row r="307" s="117" customFormat="1" x14ac:dyDescent="0.15"/>
    <row r="308" s="117" customFormat="1" x14ac:dyDescent="0.15"/>
    <row r="309" s="117" customFormat="1" x14ac:dyDescent="0.15"/>
    <row r="310" s="117" customFormat="1" x14ac:dyDescent="0.15"/>
    <row r="311" s="117" customFormat="1" x14ac:dyDescent="0.15"/>
    <row r="312" s="117" customFormat="1" x14ac:dyDescent="0.15"/>
    <row r="313" s="117" customFormat="1" x14ac:dyDescent="0.15"/>
    <row r="314" s="117" customFormat="1" x14ac:dyDescent="0.15"/>
    <row r="315" s="117" customFormat="1" x14ac:dyDescent="0.15"/>
    <row r="316" s="117" customFormat="1" x14ac:dyDescent="0.15"/>
    <row r="317" s="117" customFormat="1" x14ac:dyDescent="0.15"/>
    <row r="318" s="117" customFormat="1" x14ac:dyDescent="0.15"/>
    <row r="319" s="117" customFormat="1" x14ac:dyDescent="0.15"/>
    <row r="320" s="117" customFormat="1" x14ac:dyDescent="0.15"/>
    <row r="321" s="117" customFormat="1" x14ac:dyDescent="0.15"/>
  </sheetData>
  <sheetProtection algorithmName="SHA-512" hashValue="2gt/UTxaDCQFpuc17GMt7ZPd7i8fALngw+PBfG9HYJbIA5MhHyHPEsYmomLXZvyeXj3ol4Rv6MfxfT8yZsD+CQ==" saltValue="YKj5FOwExQqZ5GWEZ07pzQ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FFFF00"/>
  </sheetPr>
  <dimension ref="A1:AW216"/>
  <sheetViews>
    <sheetView workbookViewId="0">
      <selection activeCell="C18" sqref="C18"/>
    </sheetView>
  </sheetViews>
  <sheetFormatPr baseColWidth="10" defaultRowHeight="13" x14ac:dyDescent="0.15"/>
  <cols>
    <col min="1" max="1" width="20.33203125" style="68" customWidth="1"/>
    <col min="2" max="2" width="24.6640625" style="68" customWidth="1"/>
    <col min="3" max="14" width="12.1640625" style="68" customWidth="1"/>
    <col min="15" max="16" width="12.1640625" style="68" hidden="1" customWidth="1"/>
    <col min="17" max="20" width="12.1640625" style="68" customWidth="1"/>
    <col min="21" max="49" width="7.5" style="68" customWidth="1"/>
    <col min="50" max="16384" width="10.83203125" style="68"/>
  </cols>
  <sheetData>
    <row r="1" spans="1:49" ht="14" x14ac:dyDescent="0.15">
      <c r="A1" s="67" t="s">
        <v>61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</row>
    <row r="2" spans="1:49" ht="14" x14ac:dyDescent="0.15">
      <c r="A2" s="69" t="s">
        <v>11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</row>
    <row r="3" spans="1:49" ht="15" thickBot="1" x14ac:dyDescent="0.2">
      <c r="A3" s="67"/>
      <c r="B3" s="67"/>
      <c r="C3" s="67"/>
      <c r="D3" s="67"/>
      <c r="E3" s="67"/>
      <c r="F3" s="67"/>
      <c r="G3" s="70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</row>
    <row r="4" spans="1:49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3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</row>
    <row r="5" spans="1:49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5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</row>
    <row r="6" spans="1:49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5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</row>
    <row r="7" spans="1:49" ht="75" x14ac:dyDescent="0.15">
      <c r="A7" s="156" t="s">
        <v>132</v>
      </c>
      <c r="B7" s="172" t="s">
        <v>133</v>
      </c>
      <c r="C7" s="158" t="s">
        <v>34</v>
      </c>
      <c r="D7" s="158" t="s">
        <v>35</v>
      </c>
      <c r="E7" s="158" t="s">
        <v>36</v>
      </c>
      <c r="F7" s="173" t="s">
        <v>37</v>
      </c>
      <c r="G7" s="158" t="s">
        <v>38</v>
      </c>
      <c r="H7" s="157" t="s">
        <v>39</v>
      </c>
      <c r="I7" s="158" t="s">
        <v>40</v>
      </c>
      <c r="J7" s="159" t="s">
        <v>41</v>
      </c>
      <c r="K7" s="160" t="s">
        <v>42</v>
      </c>
      <c r="L7" s="160" t="s">
        <v>43</v>
      </c>
      <c r="M7" s="160" t="s">
        <v>44</v>
      </c>
      <c r="N7" s="160" t="s">
        <v>45</v>
      </c>
      <c r="O7" s="161" t="s">
        <v>128</v>
      </c>
      <c r="P7" s="161" t="s">
        <v>129</v>
      </c>
      <c r="Q7" s="161" t="s">
        <v>165</v>
      </c>
      <c r="R7" s="161" t="s">
        <v>60</v>
      </c>
      <c r="S7" s="160" t="s">
        <v>130</v>
      </c>
      <c r="T7" s="174" t="s">
        <v>131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</row>
    <row r="8" spans="1:49" ht="18" customHeight="1" x14ac:dyDescent="0.15">
      <c r="A8" s="74" t="str">
        <f>'WA Apr 2016'!K2</f>
        <v>Horizon Power</v>
      </c>
      <c r="B8" s="47" t="str">
        <f>'WA Apr 2016'!L2</f>
        <v xml:space="preserve">Horizon Power - Regulated </v>
      </c>
      <c r="C8" s="77">
        <f>91*'WA Apr 2016'!M2/100</f>
        <v>37.037000000000006</v>
      </c>
      <c r="D8" s="77">
        <f>IF($C$5&gt;='WA Apr 2016'!P2,('WA Apr 2016'!P2*'WA Apr 2016'!N2/100),('WA Bills April 2016'!$C$5*'WA Apr 2016'!N2/100))</f>
        <v>1337.5</v>
      </c>
      <c r="E8" s="77">
        <v>0</v>
      </c>
      <c r="F8" s="78">
        <v>0</v>
      </c>
      <c r="G8" s="79">
        <v>0</v>
      </c>
      <c r="H8" s="80">
        <f>IF(($C$5&lt;'WA Apr 2016'!P2),(0),('WA Bills April 2016'!$C$5-'WA Apr 2016'!P2)*'WA Apr 2016'!Q2/100)</f>
        <v>0</v>
      </c>
      <c r="I8" s="81">
        <f>SUM(C8:H8)</f>
        <v>1374.537</v>
      </c>
      <c r="J8" s="82">
        <f>I8*4</f>
        <v>5498.1480000000001</v>
      </c>
      <c r="K8" s="83">
        <v>0</v>
      </c>
      <c r="L8" s="83">
        <f>'WA Apr 2016'!AZ2</f>
        <v>0</v>
      </c>
      <c r="M8" s="83">
        <f>'WA Apr 2016'!BA2</f>
        <v>0</v>
      </c>
      <c r="N8" s="83">
        <f>'WA Apr 2016'!BB2</f>
        <v>0</v>
      </c>
      <c r="O8" s="82">
        <f>J8</f>
        <v>5498.1480000000001</v>
      </c>
      <c r="P8" s="82">
        <f>O8</f>
        <v>5498.1480000000001</v>
      </c>
      <c r="Q8" s="82">
        <f>O8*1.1</f>
        <v>6047.9628000000002</v>
      </c>
      <c r="R8" s="82">
        <f>P8*1.1</f>
        <v>6047.9628000000002</v>
      </c>
      <c r="S8" s="84">
        <f>'WA Apr 2016'!BI2</f>
        <v>0</v>
      </c>
      <c r="T8" s="85" t="str">
        <f>'WA Apr 2016'!BJ2</f>
        <v>n</v>
      </c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</row>
    <row r="9" spans="1:49" ht="18" customHeight="1" thickBot="1" x14ac:dyDescent="0.2">
      <c r="A9" s="86" t="str">
        <f>'WA Apr 2016'!K3</f>
        <v>Western Power</v>
      </c>
      <c r="B9" s="87" t="str">
        <f>'WA Apr 2016'!L3</f>
        <v>Synergy - Regulated</v>
      </c>
      <c r="C9" s="88">
        <f>91*'WA Apr 2016'!M3/100</f>
        <v>37.037000000000006</v>
      </c>
      <c r="D9" s="88">
        <f>IF($C$5&gt;='WA Apr 2016'!P3,('WA Apr 2016'!P3*'WA Apr 2016'!N3/100),('WA Bills April 2016'!$C$5*'WA Apr 2016'!N3/100))</f>
        <v>1337.5</v>
      </c>
      <c r="E9" s="88">
        <v>0</v>
      </c>
      <c r="F9" s="89">
        <v>0</v>
      </c>
      <c r="G9" s="90">
        <v>0</v>
      </c>
      <c r="H9" s="91">
        <f>IF(($C$5&lt;'WA Apr 2016'!P3),(0),('WA Bills April 2016'!$C$5-'WA Apr 2016'!P3)*'WA Apr 2016'!Q3/100)</f>
        <v>0</v>
      </c>
      <c r="I9" s="92">
        <f t="shared" ref="I9" si="0">SUM(C9:H9)</f>
        <v>1374.537</v>
      </c>
      <c r="J9" s="93">
        <f t="shared" ref="J9" si="1">I9*4</f>
        <v>5498.1480000000001</v>
      </c>
      <c r="K9" s="94">
        <v>0</v>
      </c>
      <c r="L9" s="94">
        <f>'WA Apr 2016'!AZ3</f>
        <v>0</v>
      </c>
      <c r="M9" s="94">
        <f>'WA Apr 2016'!BA3</f>
        <v>0</v>
      </c>
      <c r="N9" s="94">
        <f>'WA Apr 2016'!BB3</f>
        <v>0</v>
      </c>
      <c r="O9" s="93">
        <f>J9-((I9-C9)*L9/100)*4</f>
        <v>5498.1480000000001</v>
      </c>
      <c r="P9" s="93">
        <f>O9-(O9*M9/100)</f>
        <v>5498.1480000000001</v>
      </c>
      <c r="Q9" s="93">
        <f>O9*1.1</f>
        <v>6047.9628000000002</v>
      </c>
      <c r="R9" s="93">
        <f>P9*1.1</f>
        <v>6047.9628000000002</v>
      </c>
      <c r="S9" s="95">
        <f>'WA Apr 2016'!BI3</f>
        <v>0</v>
      </c>
      <c r="T9" s="96" t="str">
        <f>'WA Apr 2016'!BJ3</f>
        <v>n</v>
      </c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</row>
    <row r="10" spans="1:49" ht="14" x14ac:dyDescent="0.15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49" ht="15" thickBot="1" x14ac:dyDescent="0.2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70"/>
      <c r="U11" s="67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49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3"/>
      <c r="U12" s="67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49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5"/>
      <c r="U13" s="67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49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5"/>
      <c r="U14" s="67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49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5"/>
      <c r="U15" s="67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49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75"/>
      <c r="U16" s="67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49" ht="75" x14ac:dyDescent="0.15">
      <c r="A17" s="156" t="s">
        <v>81</v>
      </c>
      <c r="B17" s="172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159" t="s">
        <v>110</v>
      </c>
      <c r="K17" s="160" t="s">
        <v>62</v>
      </c>
      <c r="L17" s="160" t="s">
        <v>114</v>
      </c>
      <c r="M17" s="160" t="s">
        <v>102</v>
      </c>
      <c r="N17" s="160" t="s">
        <v>64</v>
      </c>
      <c r="O17" s="175" t="s">
        <v>65</v>
      </c>
      <c r="P17" s="161" t="s">
        <v>7</v>
      </c>
      <c r="Q17" s="161" t="s">
        <v>165</v>
      </c>
      <c r="R17" s="161" t="s">
        <v>60</v>
      </c>
      <c r="S17" s="176" t="s">
        <v>8</v>
      </c>
      <c r="T17" s="174" t="s">
        <v>9</v>
      </c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</row>
    <row r="18" spans="1:49" ht="18" customHeight="1" thickBot="1" x14ac:dyDescent="0.2">
      <c r="A18" s="102" t="str">
        <f>'WA Apr 2016'!K4</f>
        <v>Western Power</v>
      </c>
      <c r="B18" s="103" t="str">
        <f>'WA Apr 2016'!L4</f>
        <v>Synergy - Regulated</v>
      </c>
      <c r="C18" s="104">
        <f>91*'WA Apr 2016'!M4/100</f>
        <v>151.85169999999999</v>
      </c>
      <c r="D18" s="105">
        <f>(C13*C14)*'WA Apr 2016'!N2/100</f>
        <v>936.25</v>
      </c>
      <c r="E18" s="106">
        <v>0</v>
      </c>
      <c r="F18" s="106">
        <v>0</v>
      </c>
      <c r="G18" s="106">
        <v>0</v>
      </c>
      <c r="H18" s="107">
        <f>(C13*C15)*'WA Apr 2016'!W4/100</f>
        <v>135.44999999999999</v>
      </c>
      <c r="I18" s="108">
        <f>SUM(C18:H18)</f>
        <v>1223.5517</v>
      </c>
      <c r="J18" s="109">
        <f>I18*4</f>
        <v>4894.2067999999999</v>
      </c>
      <c r="K18" s="110">
        <v>0</v>
      </c>
      <c r="L18" s="110">
        <f>'WA Apr 2016'!AZ4</f>
        <v>0</v>
      </c>
      <c r="M18" s="110">
        <f>'WA Apr 2016'!BA4</f>
        <v>0</v>
      </c>
      <c r="N18" s="110">
        <f>'WA Apr 2016'!BB4</f>
        <v>0</v>
      </c>
      <c r="O18" s="111">
        <f>J18</f>
        <v>4894.2067999999999</v>
      </c>
      <c r="P18" s="109">
        <f>O18</f>
        <v>4894.2067999999999</v>
      </c>
      <c r="Q18" s="109">
        <f>O18*1.1</f>
        <v>5383.6274800000001</v>
      </c>
      <c r="R18" s="109">
        <f>P18*1.1</f>
        <v>5383.6274800000001</v>
      </c>
      <c r="S18" s="112">
        <f>'WA Apr 2016'!BI4</f>
        <v>0</v>
      </c>
      <c r="T18" s="113" t="str">
        <f>'WA Apr 2016'!BJ4</f>
        <v>n</v>
      </c>
      <c r="U18" s="67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</row>
    <row r="19" spans="1:49" ht="14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67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</row>
    <row r="20" spans="1:49" ht="14" x14ac:dyDescent="0.15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67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</row>
    <row r="21" spans="1:49" ht="14" x14ac:dyDescent="0.15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67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</row>
    <row r="22" spans="1:49" ht="14" x14ac:dyDescent="0.15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67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</row>
    <row r="23" spans="1:49" ht="14" x14ac:dyDescent="0.15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67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</row>
    <row r="24" spans="1:49" ht="14" x14ac:dyDescent="0.15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67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</row>
    <row r="25" spans="1:49" ht="14" x14ac:dyDescent="0.1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</row>
    <row r="26" spans="1:49" ht="14" x14ac:dyDescent="0.15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67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</row>
    <row r="27" spans="1:49" ht="14" x14ac:dyDescent="0.15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67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</row>
    <row r="28" spans="1:49" ht="14" x14ac:dyDescent="0.15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67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</row>
    <row r="29" spans="1:49" ht="14" x14ac:dyDescent="0.15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67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</row>
    <row r="30" spans="1:49" ht="14" x14ac:dyDescent="0.15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67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</row>
    <row r="31" spans="1:49" ht="14" x14ac:dyDescent="0.15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67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</row>
    <row r="32" spans="1:49" ht="14" x14ac:dyDescent="0.15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67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</row>
    <row r="33" spans="1:49" ht="14" x14ac:dyDescent="0.1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67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</row>
    <row r="34" spans="1:49" ht="14" x14ac:dyDescent="0.15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67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</row>
    <row r="35" spans="1:49" ht="14" x14ac:dyDescent="0.1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67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</row>
    <row r="36" spans="1:49" ht="14" x14ac:dyDescent="0.15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67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</row>
    <row r="37" spans="1:49" ht="14" x14ac:dyDescent="0.1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67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</row>
    <row r="38" spans="1:49" ht="14" x14ac:dyDescent="0.1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67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</row>
    <row r="39" spans="1:49" ht="14" x14ac:dyDescent="0.1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67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</row>
    <row r="40" spans="1:49" ht="14" x14ac:dyDescent="0.1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67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</row>
    <row r="41" spans="1:49" ht="14" x14ac:dyDescent="0.1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67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</row>
    <row r="42" spans="1:49" ht="14" x14ac:dyDescent="0.1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67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</row>
    <row r="43" spans="1:49" ht="14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67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</row>
    <row r="44" spans="1:49" ht="14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67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</row>
    <row r="45" spans="1:49" ht="14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67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</row>
    <row r="46" spans="1:49" ht="14" x14ac:dyDescent="0.1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67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</row>
    <row r="47" spans="1:49" ht="14" x14ac:dyDescent="0.1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67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</row>
    <row r="48" spans="1:49" ht="14" x14ac:dyDescent="0.1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67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</row>
    <row r="49" spans="1:49" ht="14" x14ac:dyDescent="0.1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67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</row>
    <row r="50" spans="1:49" ht="14" x14ac:dyDescent="0.1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67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</row>
    <row r="51" spans="1:49" ht="14" x14ac:dyDescent="0.1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67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</row>
    <row r="52" spans="1:49" ht="14" x14ac:dyDescent="0.1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67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</row>
    <row r="53" spans="1:49" ht="14" x14ac:dyDescent="0.1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67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</row>
    <row r="54" spans="1:49" ht="14" x14ac:dyDescent="0.1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67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</row>
    <row r="55" spans="1:49" ht="14" x14ac:dyDescent="0.1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67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</row>
    <row r="56" spans="1:49" ht="14" x14ac:dyDescent="0.1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67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</row>
    <row r="57" spans="1:49" ht="14" x14ac:dyDescent="0.1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67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</row>
    <row r="58" spans="1:49" ht="14" x14ac:dyDescent="0.1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67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</row>
    <row r="59" spans="1:49" ht="14" x14ac:dyDescent="0.1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67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</row>
    <row r="60" spans="1:49" ht="14" x14ac:dyDescent="0.1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67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</row>
    <row r="61" spans="1:49" ht="14" x14ac:dyDescent="0.1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67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</row>
    <row r="62" spans="1:49" ht="14" x14ac:dyDescent="0.1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67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</row>
    <row r="63" spans="1:49" ht="14" x14ac:dyDescent="0.1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67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</row>
    <row r="64" spans="1:49" ht="14" x14ac:dyDescent="0.1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67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</row>
    <row r="65" spans="1:49" ht="14" x14ac:dyDescent="0.1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67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</row>
    <row r="66" spans="1:49" ht="14" x14ac:dyDescent="0.1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67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</row>
    <row r="67" spans="1:49" ht="14" x14ac:dyDescent="0.1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67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</row>
    <row r="68" spans="1:49" ht="14" x14ac:dyDescent="0.1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67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</row>
    <row r="69" spans="1:49" ht="14" x14ac:dyDescent="0.1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67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</row>
    <row r="70" spans="1:49" ht="14" x14ac:dyDescent="0.1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67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</row>
    <row r="71" spans="1:49" ht="14" x14ac:dyDescent="0.1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67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</row>
    <row r="72" spans="1:49" ht="14" x14ac:dyDescent="0.1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67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</row>
    <row r="73" spans="1:49" ht="14" x14ac:dyDescent="0.1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67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</row>
    <row r="74" spans="1:49" ht="14" x14ac:dyDescent="0.1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67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</row>
    <row r="75" spans="1:49" ht="14" x14ac:dyDescent="0.1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67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</row>
    <row r="76" spans="1:49" ht="14" x14ac:dyDescent="0.1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67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</row>
    <row r="77" spans="1:49" ht="14" x14ac:dyDescent="0.1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67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</row>
    <row r="78" spans="1:49" ht="14" x14ac:dyDescent="0.1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67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</row>
    <row r="79" spans="1:49" ht="14" x14ac:dyDescent="0.1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67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</row>
    <row r="80" spans="1:49" ht="14" x14ac:dyDescent="0.1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67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</row>
    <row r="81" spans="1:49" ht="14" x14ac:dyDescent="0.1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67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</row>
    <row r="82" spans="1:49" ht="14" x14ac:dyDescent="0.1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67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</row>
    <row r="83" spans="1:49" ht="14" x14ac:dyDescent="0.1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67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</row>
    <row r="84" spans="1:49" ht="14" x14ac:dyDescent="0.1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67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</row>
    <row r="85" spans="1:49" ht="14" x14ac:dyDescent="0.1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67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</row>
    <row r="86" spans="1:49" ht="14" x14ac:dyDescent="0.1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67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</row>
    <row r="87" spans="1:49" ht="14" x14ac:dyDescent="0.1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67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</row>
    <row r="88" spans="1:49" ht="14" x14ac:dyDescent="0.1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67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</row>
    <row r="89" spans="1:49" ht="14" x14ac:dyDescent="0.1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67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</row>
    <row r="90" spans="1:49" ht="14" x14ac:dyDescent="0.15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67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</row>
    <row r="91" spans="1:49" ht="14" x14ac:dyDescent="0.15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67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</row>
    <row r="92" spans="1:49" ht="14" x14ac:dyDescent="0.15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67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</row>
    <row r="93" spans="1:49" ht="14" x14ac:dyDescent="0.15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67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</row>
    <row r="94" spans="1:49" ht="14" x14ac:dyDescent="0.15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67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</row>
    <row r="95" spans="1:49" ht="14" x14ac:dyDescent="0.1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67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</row>
    <row r="96" spans="1:49" ht="14" x14ac:dyDescent="0.15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67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</row>
    <row r="97" spans="1:49" ht="14" x14ac:dyDescent="0.15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67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</row>
    <row r="98" spans="1:49" ht="14" x14ac:dyDescent="0.15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67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</row>
    <row r="99" spans="1:49" ht="14" x14ac:dyDescent="0.15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67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</row>
    <row r="100" spans="1:49" ht="14" x14ac:dyDescent="0.15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67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</row>
    <row r="101" spans="1:49" ht="14" x14ac:dyDescent="0.1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67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</row>
    <row r="102" spans="1:49" ht="14" x14ac:dyDescent="0.1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67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</row>
    <row r="103" spans="1:49" ht="14" x14ac:dyDescent="0.1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67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</row>
    <row r="104" spans="1:49" ht="14" x14ac:dyDescent="0.1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67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</row>
    <row r="105" spans="1:49" ht="14" x14ac:dyDescent="0.1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67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</row>
    <row r="106" spans="1:49" ht="14" x14ac:dyDescent="0.1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67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</row>
    <row r="107" spans="1:49" ht="14" x14ac:dyDescent="0.1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67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</row>
    <row r="108" spans="1:49" ht="14" x14ac:dyDescent="0.1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67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</row>
    <row r="109" spans="1:49" ht="14" x14ac:dyDescent="0.1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67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</row>
    <row r="110" spans="1:49" ht="14" x14ac:dyDescent="0.1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67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</row>
    <row r="111" spans="1:49" ht="14" x14ac:dyDescent="0.1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67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</row>
    <row r="112" spans="1:49" ht="14" x14ac:dyDescent="0.1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67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</row>
    <row r="113" spans="1:49" ht="14" x14ac:dyDescent="0.1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67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</row>
    <row r="114" spans="1:49" ht="14" x14ac:dyDescent="0.1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67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</row>
    <row r="115" spans="1:49" ht="14" x14ac:dyDescent="0.1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67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</row>
    <row r="116" spans="1:49" ht="14" x14ac:dyDescent="0.1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67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</row>
    <row r="117" spans="1:49" ht="14" x14ac:dyDescent="0.1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67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</row>
    <row r="118" spans="1:49" ht="14" x14ac:dyDescent="0.1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67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</row>
    <row r="119" spans="1:49" ht="14" x14ac:dyDescent="0.1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67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</row>
    <row r="120" spans="1:49" ht="14" x14ac:dyDescent="0.1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67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</row>
    <row r="121" spans="1:49" ht="14" x14ac:dyDescent="0.1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67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76"/>
      <c r="AO121" s="76"/>
      <c r="AP121" s="76"/>
      <c r="AQ121" s="76"/>
      <c r="AR121" s="76"/>
      <c r="AS121" s="76"/>
      <c r="AT121" s="76"/>
      <c r="AU121" s="76"/>
      <c r="AV121" s="76"/>
      <c r="AW121" s="76"/>
    </row>
    <row r="122" spans="1:49" ht="14" x14ac:dyDescent="0.1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67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</row>
    <row r="123" spans="1:49" ht="14" x14ac:dyDescent="0.1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67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</row>
    <row r="124" spans="1:49" ht="14" x14ac:dyDescent="0.1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67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76"/>
      <c r="AO124" s="76"/>
      <c r="AP124" s="76"/>
      <c r="AQ124" s="76"/>
      <c r="AR124" s="76"/>
      <c r="AS124" s="76"/>
      <c r="AT124" s="76"/>
      <c r="AU124" s="76"/>
      <c r="AV124" s="76"/>
      <c r="AW124" s="76"/>
    </row>
    <row r="125" spans="1:49" ht="14" x14ac:dyDescent="0.1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67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</row>
    <row r="126" spans="1:49" ht="14" x14ac:dyDescent="0.1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67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</row>
    <row r="127" spans="1:49" ht="14" x14ac:dyDescent="0.1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67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</row>
    <row r="128" spans="1:49" ht="14" x14ac:dyDescent="0.1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67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</row>
    <row r="129" spans="1:49" ht="14" x14ac:dyDescent="0.1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67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</row>
    <row r="130" spans="1:49" ht="14" x14ac:dyDescent="0.1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67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</row>
    <row r="131" spans="1:49" ht="14" x14ac:dyDescent="0.1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67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</row>
    <row r="132" spans="1:49" ht="14" x14ac:dyDescent="0.1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67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</row>
    <row r="133" spans="1:49" ht="14" x14ac:dyDescent="0.1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67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76"/>
      <c r="AO133" s="76"/>
      <c r="AP133" s="76"/>
      <c r="AQ133" s="76"/>
      <c r="AR133" s="76"/>
      <c r="AS133" s="76"/>
      <c r="AT133" s="76"/>
      <c r="AU133" s="76"/>
      <c r="AV133" s="76"/>
      <c r="AW133" s="76"/>
    </row>
    <row r="134" spans="1:49" ht="14" x14ac:dyDescent="0.1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67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76"/>
      <c r="AO134" s="76"/>
      <c r="AP134" s="76"/>
      <c r="AQ134" s="76"/>
      <c r="AR134" s="76"/>
      <c r="AS134" s="76"/>
      <c r="AT134" s="76"/>
      <c r="AU134" s="76"/>
      <c r="AV134" s="76"/>
      <c r="AW134" s="76"/>
    </row>
    <row r="135" spans="1:49" ht="14" x14ac:dyDescent="0.1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67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</row>
    <row r="136" spans="1:49" ht="14" x14ac:dyDescent="0.1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67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</row>
    <row r="137" spans="1:49" ht="14" x14ac:dyDescent="0.1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67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</row>
    <row r="138" spans="1:49" ht="14" x14ac:dyDescent="0.1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67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</row>
    <row r="139" spans="1:49" ht="14" x14ac:dyDescent="0.1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67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</row>
    <row r="140" spans="1:49" ht="14" x14ac:dyDescent="0.1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67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</row>
    <row r="141" spans="1:49" ht="14" x14ac:dyDescent="0.1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67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</row>
    <row r="142" spans="1:49" ht="14" x14ac:dyDescent="0.1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67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</row>
    <row r="143" spans="1:49" ht="14" x14ac:dyDescent="0.1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67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</row>
    <row r="144" spans="1:49" ht="14" x14ac:dyDescent="0.1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67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</row>
    <row r="145" spans="1:49" ht="14" x14ac:dyDescent="0.1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67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</row>
    <row r="146" spans="1:49" ht="14" x14ac:dyDescent="0.1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67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</row>
    <row r="147" spans="1:49" ht="14" x14ac:dyDescent="0.1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67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</row>
    <row r="148" spans="1:49" ht="14" x14ac:dyDescent="0.1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67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</row>
    <row r="149" spans="1:49" ht="14" x14ac:dyDescent="0.1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67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</row>
    <row r="150" spans="1:49" ht="14" x14ac:dyDescent="0.1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67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</row>
    <row r="151" spans="1:49" ht="14" x14ac:dyDescent="0.1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67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</row>
    <row r="152" spans="1:49" ht="14" x14ac:dyDescent="0.1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67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</row>
    <row r="153" spans="1:49" ht="14" x14ac:dyDescent="0.1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67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</row>
    <row r="154" spans="1:49" ht="14" x14ac:dyDescent="0.1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67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</row>
    <row r="155" spans="1:49" ht="14" x14ac:dyDescent="0.1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67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</row>
    <row r="156" spans="1:49" ht="14" x14ac:dyDescent="0.1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67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</row>
    <row r="157" spans="1:49" ht="14" x14ac:dyDescent="0.1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67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76"/>
      <c r="AO157" s="76"/>
      <c r="AP157" s="76"/>
      <c r="AQ157" s="76"/>
      <c r="AR157" s="76"/>
      <c r="AS157" s="76"/>
      <c r="AT157" s="76"/>
      <c r="AU157" s="76"/>
      <c r="AV157" s="76"/>
      <c r="AW157" s="76"/>
    </row>
    <row r="158" spans="1:49" ht="14" x14ac:dyDescent="0.1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67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</row>
    <row r="159" spans="1:49" ht="14" x14ac:dyDescent="0.1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67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</row>
    <row r="160" spans="1:49" ht="14" x14ac:dyDescent="0.1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67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</row>
    <row r="161" spans="1:49" ht="14" x14ac:dyDescent="0.1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67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</row>
    <row r="162" spans="1:49" ht="14" x14ac:dyDescent="0.1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67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76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</row>
    <row r="163" spans="1:49" ht="14" x14ac:dyDescent="0.1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67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76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</row>
    <row r="164" spans="1:49" ht="14" x14ac:dyDescent="0.1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67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76"/>
      <c r="AJ164" s="76"/>
      <c r="AK164" s="76"/>
      <c r="AL164" s="76"/>
      <c r="AM164" s="76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</row>
    <row r="165" spans="1:49" ht="14" x14ac:dyDescent="0.1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67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76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</row>
    <row r="166" spans="1:49" ht="14" x14ac:dyDescent="0.1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67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76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</row>
    <row r="167" spans="1:49" ht="14" x14ac:dyDescent="0.1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67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76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</row>
    <row r="168" spans="1:49" ht="14" x14ac:dyDescent="0.1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67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76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</row>
    <row r="169" spans="1:49" ht="14" x14ac:dyDescent="0.1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67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76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</row>
    <row r="170" spans="1:49" ht="14" x14ac:dyDescent="0.1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67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76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</row>
    <row r="171" spans="1:49" ht="14" x14ac:dyDescent="0.1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67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76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</row>
    <row r="172" spans="1:49" ht="14" x14ac:dyDescent="0.1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67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76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</row>
    <row r="173" spans="1:49" ht="14" x14ac:dyDescent="0.1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67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76"/>
      <c r="AJ173" s="76"/>
      <c r="AK173" s="76"/>
      <c r="AL173" s="76"/>
      <c r="AM173" s="76"/>
      <c r="AN173" s="76"/>
      <c r="AO173" s="76"/>
      <c r="AP173" s="76"/>
      <c r="AQ173" s="76"/>
      <c r="AR173" s="76"/>
      <c r="AS173" s="76"/>
      <c r="AT173" s="76"/>
      <c r="AU173" s="76"/>
      <c r="AV173" s="76"/>
      <c r="AW173" s="76"/>
    </row>
    <row r="174" spans="1:49" ht="14" x14ac:dyDescent="0.1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67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76"/>
      <c r="AJ174" s="76"/>
      <c r="AK174" s="76"/>
      <c r="AL174" s="76"/>
      <c r="AM174" s="76"/>
      <c r="AN174" s="76"/>
      <c r="AO174" s="76"/>
      <c r="AP174" s="76"/>
      <c r="AQ174" s="76"/>
      <c r="AR174" s="76"/>
      <c r="AS174" s="76"/>
      <c r="AT174" s="76"/>
      <c r="AU174" s="76"/>
      <c r="AV174" s="76"/>
      <c r="AW174" s="76"/>
    </row>
    <row r="175" spans="1:49" ht="14" x14ac:dyDescent="0.1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67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76"/>
      <c r="AJ175" s="76"/>
      <c r="AK175" s="76"/>
      <c r="AL175" s="76"/>
      <c r="AM175" s="76"/>
      <c r="AN175" s="76"/>
      <c r="AO175" s="76"/>
      <c r="AP175" s="76"/>
      <c r="AQ175" s="76"/>
      <c r="AR175" s="76"/>
      <c r="AS175" s="76"/>
      <c r="AT175" s="76"/>
      <c r="AU175" s="76"/>
      <c r="AV175" s="76"/>
      <c r="AW175" s="76"/>
    </row>
    <row r="176" spans="1:49" ht="14" x14ac:dyDescent="0.1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67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</row>
    <row r="177" spans="1:49" ht="14" x14ac:dyDescent="0.1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67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</row>
    <row r="178" spans="1:49" ht="14" x14ac:dyDescent="0.1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67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</row>
    <row r="179" spans="1:49" ht="14" x14ac:dyDescent="0.1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67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76"/>
      <c r="AJ179" s="76"/>
      <c r="AK179" s="76"/>
      <c r="AL179" s="76"/>
      <c r="AM179" s="76"/>
      <c r="AN179" s="76"/>
      <c r="AO179" s="76"/>
      <c r="AP179" s="76"/>
      <c r="AQ179" s="76"/>
      <c r="AR179" s="76"/>
      <c r="AS179" s="76"/>
      <c r="AT179" s="76"/>
      <c r="AU179" s="76"/>
      <c r="AV179" s="76"/>
      <c r="AW179" s="76"/>
    </row>
    <row r="180" spans="1:49" ht="14" x14ac:dyDescent="0.1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67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</row>
    <row r="181" spans="1:49" ht="14" x14ac:dyDescent="0.1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67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76"/>
      <c r="AJ181" s="76"/>
      <c r="AK181" s="76"/>
      <c r="AL181" s="76"/>
      <c r="AM181" s="76"/>
      <c r="AN181" s="76"/>
      <c r="AO181" s="76"/>
      <c r="AP181" s="76"/>
      <c r="AQ181" s="76"/>
      <c r="AR181" s="76"/>
      <c r="AS181" s="76"/>
      <c r="AT181" s="76"/>
      <c r="AU181" s="76"/>
      <c r="AV181" s="76"/>
      <c r="AW181" s="76"/>
    </row>
    <row r="182" spans="1:49" ht="14" x14ac:dyDescent="0.1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67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76"/>
      <c r="AJ182" s="76"/>
      <c r="AK182" s="76"/>
      <c r="AL182" s="76"/>
      <c r="AM182" s="76"/>
      <c r="AN182" s="76"/>
      <c r="AO182" s="76"/>
      <c r="AP182" s="76"/>
      <c r="AQ182" s="76"/>
      <c r="AR182" s="76"/>
      <c r="AS182" s="76"/>
      <c r="AT182" s="76"/>
      <c r="AU182" s="76"/>
      <c r="AV182" s="76"/>
      <c r="AW182" s="76"/>
    </row>
    <row r="183" spans="1:49" ht="14" x14ac:dyDescent="0.1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67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</row>
    <row r="184" spans="1:49" ht="14" x14ac:dyDescent="0.1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67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</row>
    <row r="185" spans="1:49" ht="14" x14ac:dyDescent="0.1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67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</row>
    <row r="186" spans="1:49" ht="14" x14ac:dyDescent="0.1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67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/>
      <c r="AQ186" s="76"/>
      <c r="AR186" s="76"/>
      <c r="AS186" s="76"/>
      <c r="AT186" s="76"/>
      <c r="AU186" s="76"/>
      <c r="AV186" s="76"/>
      <c r="AW186" s="76"/>
    </row>
    <row r="187" spans="1:49" ht="14" x14ac:dyDescent="0.1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67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/>
      <c r="AP187" s="76"/>
      <c r="AQ187" s="76"/>
      <c r="AR187" s="76"/>
      <c r="AS187" s="76"/>
      <c r="AT187" s="76"/>
      <c r="AU187" s="76"/>
      <c r="AV187" s="76"/>
      <c r="AW187" s="76"/>
    </row>
    <row r="188" spans="1:49" ht="14" x14ac:dyDescent="0.1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67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76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</row>
    <row r="189" spans="1:49" ht="14" x14ac:dyDescent="0.1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67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76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</row>
    <row r="190" spans="1:49" ht="14" x14ac:dyDescent="0.1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67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76"/>
      <c r="AJ190" s="76"/>
      <c r="AK190" s="76"/>
      <c r="AL190" s="76"/>
      <c r="AM190" s="76"/>
      <c r="AN190" s="76"/>
      <c r="AO190" s="76"/>
      <c r="AP190" s="76"/>
      <c r="AQ190" s="76"/>
      <c r="AR190" s="76"/>
      <c r="AS190" s="76"/>
      <c r="AT190" s="76"/>
      <c r="AU190" s="76"/>
      <c r="AV190" s="76"/>
      <c r="AW190" s="76"/>
    </row>
    <row r="191" spans="1:49" ht="14" x14ac:dyDescent="0.1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67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</row>
    <row r="192" spans="1:49" ht="14" x14ac:dyDescent="0.1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67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76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</row>
    <row r="193" spans="1:49" ht="14" x14ac:dyDescent="0.1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67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76"/>
      <c r="AJ193" s="76"/>
      <c r="AK193" s="76"/>
      <c r="AL193" s="76"/>
      <c r="AM193" s="76"/>
      <c r="AN193" s="76"/>
      <c r="AO193" s="76"/>
      <c r="AP193" s="76"/>
      <c r="AQ193" s="76"/>
      <c r="AR193" s="76"/>
      <c r="AS193" s="76"/>
      <c r="AT193" s="76"/>
      <c r="AU193" s="76"/>
      <c r="AV193" s="76"/>
      <c r="AW193" s="76"/>
    </row>
    <row r="194" spans="1:49" ht="14" x14ac:dyDescent="0.1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67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76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</row>
    <row r="195" spans="1:49" ht="14" x14ac:dyDescent="0.1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67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76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</row>
    <row r="196" spans="1:49" ht="14" x14ac:dyDescent="0.1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67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76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</row>
    <row r="197" spans="1:49" ht="14" x14ac:dyDescent="0.1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67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76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</row>
    <row r="198" spans="1:49" ht="14" x14ac:dyDescent="0.1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67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76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</row>
    <row r="199" spans="1:49" ht="14" x14ac:dyDescent="0.1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67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76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</row>
    <row r="200" spans="1:49" ht="14" x14ac:dyDescent="0.1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67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76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</row>
    <row r="201" spans="1:49" ht="14" x14ac:dyDescent="0.1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67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</row>
    <row r="202" spans="1:49" ht="14" x14ac:dyDescent="0.1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67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</row>
    <row r="203" spans="1:49" ht="14" x14ac:dyDescent="0.1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67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76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</row>
    <row r="204" spans="1:49" ht="14" x14ac:dyDescent="0.1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67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76"/>
      <c r="AJ204" s="76"/>
      <c r="AK204" s="76"/>
      <c r="AL204" s="76"/>
      <c r="AM204" s="76"/>
      <c r="AN204" s="76"/>
      <c r="AO204" s="76"/>
      <c r="AP204" s="76"/>
      <c r="AQ204" s="76"/>
      <c r="AR204" s="76"/>
      <c r="AS204" s="76"/>
      <c r="AT204" s="76"/>
      <c r="AU204" s="76"/>
      <c r="AV204" s="76"/>
      <c r="AW204" s="76"/>
    </row>
    <row r="205" spans="1:49" ht="14" x14ac:dyDescent="0.1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67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76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</row>
    <row r="206" spans="1:49" ht="14" x14ac:dyDescent="0.1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67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76"/>
      <c r="AJ206" s="76"/>
      <c r="AK206" s="76"/>
      <c r="AL206" s="76"/>
      <c r="AM206" s="76"/>
      <c r="AN206" s="76"/>
      <c r="AO206" s="76"/>
      <c r="AP206" s="76"/>
      <c r="AQ206" s="76"/>
      <c r="AR206" s="76"/>
      <c r="AS206" s="76"/>
      <c r="AT206" s="76"/>
      <c r="AU206" s="76"/>
      <c r="AV206" s="76"/>
      <c r="AW206" s="76"/>
    </row>
    <row r="207" spans="1:49" ht="14" x14ac:dyDescent="0.1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67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76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</row>
    <row r="208" spans="1:49" ht="14" x14ac:dyDescent="0.1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67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76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</row>
    <row r="209" spans="1:49" ht="14" x14ac:dyDescent="0.1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67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76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</row>
    <row r="210" spans="1:49" ht="14" x14ac:dyDescent="0.1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67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76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</row>
    <row r="211" spans="1:49" ht="14" x14ac:dyDescent="0.1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67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76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</row>
    <row r="212" spans="1:49" ht="14" x14ac:dyDescent="0.1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67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76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</row>
    <row r="213" spans="1:49" ht="14" x14ac:dyDescent="0.1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67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76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</row>
    <row r="214" spans="1:49" ht="14" x14ac:dyDescent="0.1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67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76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</row>
    <row r="215" spans="1:49" ht="14" x14ac:dyDescent="0.1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67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76"/>
      <c r="AJ215" s="76"/>
      <c r="AK215" s="76"/>
      <c r="AL215" s="76"/>
      <c r="AM215" s="76"/>
      <c r="AN215" s="76"/>
      <c r="AO215" s="76"/>
      <c r="AP215" s="76"/>
      <c r="AQ215" s="76"/>
      <c r="AR215" s="76"/>
      <c r="AS215" s="76"/>
      <c r="AT215" s="76"/>
      <c r="AU215" s="76"/>
      <c r="AV215" s="76"/>
      <c r="AW215" s="76"/>
    </row>
    <row r="216" spans="1:49" ht="14" x14ac:dyDescent="0.1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67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76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</row>
  </sheetData>
  <sheetProtection algorithmName="SHA-512" hashValue="f3ABbgMMfYGoYRFLxTfg8CzxK/WY1xY3mb3Q5FcU+5ek20lr3LyFi08h4xqnxSRPqFgInkRbsjti9B8AEAj/sw==" saltValue="nbtTW6DuNd0ztp0c1Lh24Q==" spinCount="100000" sheet="1" objects="1" scenarios="1"/>
  <phoneticPr fontId="3" type="noConversion"/>
  <pageMargins left="0.75" right="0.75" top="1" bottom="1" header="0.5" footer="0.5"/>
  <pageSetup paperSize="10" orientation="portrait" horizontalDpi="4294967292" verticalDpi="429496729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D842-ED7C-9143-AA16-A63B4294B593}">
  <sheetPr codeName="Sheet28"/>
  <dimension ref="A1:BY9"/>
  <sheetViews>
    <sheetView workbookViewId="0">
      <selection activeCell="M8" sqref="M8:Q10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94" t="s">
        <v>236</v>
      </c>
      <c r="BQ1" s="10" t="s">
        <v>218</v>
      </c>
      <c r="BR1" s="10" t="s">
        <v>219</v>
      </c>
      <c r="BS1" s="8" t="s">
        <v>28</v>
      </c>
      <c r="BT1" s="8" t="s">
        <v>29</v>
      </c>
      <c r="BU1" s="10" t="s">
        <v>30</v>
      </c>
      <c r="BV1" s="10" t="s">
        <v>144</v>
      </c>
      <c r="BW1" s="10" t="s">
        <v>246</v>
      </c>
      <c r="BX1" s="8" t="s">
        <v>247</v>
      </c>
      <c r="BY1" s="10" t="s">
        <v>248</v>
      </c>
    </row>
    <row r="2" spans="1:77" x14ac:dyDescent="0.15">
      <c r="A2" s="271">
        <v>956</v>
      </c>
      <c r="B2" s="272">
        <v>43568</v>
      </c>
      <c r="C2" s="273" t="s">
        <v>271</v>
      </c>
      <c r="D2" s="271" t="s">
        <v>272</v>
      </c>
      <c r="E2" s="271"/>
      <c r="F2" s="271" t="s">
        <v>273</v>
      </c>
      <c r="G2" s="274">
        <v>43281</v>
      </c>
      <c r="H2" s="275" t="s">
        <v>274</v>
      </c>
      <c r="I2" s="275" t="s">
        <v>275</v>
      </c>
      <c r="J2" s="275"/>
      <c r="K2" s="271" t="s">
        <v>272</v>
      </c>
      <c r="L2" s="271" t="s">
        <v>276</v>
      </c>
      <c r="M2" s="276">
        <v>174.89999999999998</v>
      </c>
      <c r="N2" s="276">
        <v>27.217363636363633</v>
      </c>
      <c r="O2" s="271" t="s">
        <v>231</v>
      </c>
      <c r="P2" s="277">
        <v>150150</v>
      </c>
      <c r="Q2" s="276">
        <v>30.68663636363636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277</v>
      </c>
      <c r="AR2" s="275" t="s">
        <v>275</v>
      </c>
      <c r="AS2" s="275"/>
      <c r="AT2" s="275"/>
      <c r="AU2" s="275"/>
      <c r="AV2" s="275"/>
      <c r="AW2" s="275"/>
      <c r="AX2" s="275"/>
      <c r="AY2" s="275"/>
      <c r="AZ2" s="275" t="s">
        <v>275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275</v>
      </c>
      <c r="BP2" s="280"/>
      <c r="BQ2" s="275"/>
      <c r="BR2" s="275"/>
      <c r="BS2" s="271"/>
      <c r="BT2" s="271"/>
      <c r="BU2" s="275"/>
      <c r="BV2" s="275" t="s">
        <v>275</v>
      </c>
      <c r="BW2" s="275"/>
      <c r="BX2" s="271" t="s">
        <v>278</v>
      </c>
      <c r="BY2" s="271" t="s">
        <v>279</v>
      </c>
    </row>
    <row r="3" spans="1:77" x14ac:dyDescent="0.15">
      <c r="A3" s="271">
        <v>1820</v>
      </c>
      <c r="B3" s="272">
        <v>43568</v>
      </c>
      <c r="C3" s="273" t="s">
        <v>271</v>
      </c>
      <c r="D3" s="271" t="s">
        <v>280</v>
      </c>
      <c r="E3" s="271"/>
      <c r="F3" s="271" t="s">
        <v>273</v>
      </c>
      <c r="G3" s="274">
        <v>43524</v>
      </c>
      <c r="H3" s="275" t="s">
        <v>274</v>
      </c>
      <c r="I3" s="275" t="s">
        <v>275</v>
      </c>
      <c r="J3" s="275"/>
      <c r="K3" s="271" t="s">
        <v>281</v>
      </c>
      <c r="L3" s="271" t="s">
        <v>282</v>
      </c>
      <c r="M3" s="276">
        <v>174.89999999999998</v>
      </c>
      <c r="N3" s="276">
        <v>27.217363636363633</v>
      </c>
      <c r="O3" s="271" t="s">
        <v>231</v>
      </c>
      <c r="P3" s="277">
        <v>150150</v>
      </c>
      <c r="Q3" s="276">
        <v>30.68663636363636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283</v>
      </c>
      <c r="AR3" s="275" t="s">
        <v>275</v>
      </c>
      <c r="AS3" s="275"/>
      <c r="AT3" s="275"/>
      <c r="AU3" s="275"/>
      <c r="AV3" s="275"/>
      <c r="AW3" s="275"/>
      <c r="AX3" s="275"/>
      <c r="AY3" s="275"/>
      <c r="AZ3" s="275" t="s">
        <v>284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275</v>
      </c>
      <c r="BP3" s="280"/>
      <c r="BQ3" s="275"/>
      <c r="BR3" s="275"/>
      <c r="BS3" s="271"/>
      <c r="BT3" s="271"/>
      <c r="BU3" s="275"/>
      <c r="BV3" s="275" t="s">
        <v>275</v>
      </c>
      <c r="BW3" s="275"/>
      <c r="BX3" s="282"/>
      <c r="BY3" s="283" t="s">
        <v>285</v>
      </c>
    </row>
    <row r="4" spans="1:77" x14ac:dyDescent="0.15">
      <c r="A4" s="271">
        <v>1821</v>
      </c>
      <c r="B4" s="272">
        <v>43568</v>
      </c>
      <c r="C4" s="273" t="s">
        <v>271</v>
      </c>
      <c r="D4" s="271" t="s">
        <v>280</v>
      </c>
      <c r="E4" s="271"/>
      <c r="F4" s="271" t="s">
        <v>286</v>
      </c>
      <c r="G4" s="274">
        <v>43524</v>
      </c>
      <c r="H4" s="275" t="s">
        <v>274</v>
      </c>
      <c r="I4" s="275" t="s">
        <v>275</v>
      </c>
      <c r="J4" s="275"/>
      <c r="K4" s="271" t="s">
        <v>281</v>
      </c>
      <c r="L4" s="271" t="s">
        <v>282</v>
      </c>
      <c r="M4" s="276">
        <v>327.0454545454545</v>
      </c>
      <c r="N4" s="276">
        <v>35.470727272727274</v>
      </c>
      <c r="O4" s="271"/>
      <c r="P4" s="271"/>
      <c r="Q4" s="278"/>
      <c r="R4" s="271"/>
      <c r="S4" s="278"/>
      <c r="T4" s="271"/>
      <c r="U4" s="271"/>
      <c r="V4" s="278"/>
      <c r="W4" s="276">
        <v>10.641181818181817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287</v>
      </c>
      <c r="AR4" s="275" t="s">
        <v>275</v>
      </c>
      <c r="AS4" s="275"/>
      <c r="AT4" s="275"/>
      <c r="AU4" s="275"/>
      <c r="AV4" s="275"/>
      <c r="AW4" s="275"/>
      <c r="AX4" s="275"/>
      <c r="AY4" s="275"/>
      <c r="AZ4" s="275" t="s">
        <v>284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275</v>
      </c>
      <c r="BP4" s="280"/>
      <c r="BQ4" s="275"/>
      <c r="BR4" s="275"/>
      <c r="BS4" s="271"/>
      <c r="BT4" s="271"/>
      <c r="BU4" s="275"/>
      <c r="BV4" s="275" t="s">
        <v>275</v>
      </c>
      <c r="BW4" s="275"/>
      <c r="BX4" s="282"/>
      <c r="BY4" s="271" t="s">
        <v>285</v>
      </c>
    </row>
    <row r="9" spans="1:77" x14ac:dyDescent="0.15">
      <c r="N9" s="287"/>
      <c r="O9" s="287"/>
    </row>
  </sheetData>
  <sheetProtection algorithmName="SHA-512" hashValue="M6itRX9Gw/HabMkZ4I9iN9VgboeZc6/v4hqRxR5MXi4DObXoO5A5X6TviEzV+GSzo3EMLezJgz8BGW8QEU03cQ==" saltValue="Q89CxZ9BrE8jUQ6Mqg+JbA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AC6EC-AA06-3843-AA12-6256B8D59264}">
  <sheetPr codeName="Sheet29"/>
  <dimension ref="A1:BY4"/>
  <sheetViews>
    <sheetView workbookViewId="0">
      <selection activeCell="A2" sqref="A2:BY4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7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94" t="s">
        <v>236</v>
      </c>
      <c r="BQ1" s="10" t="s">
        <v>218</v>
      </c>
      <c r="BR1" s="10" t="s">
        <v>219</v>
      </c>
      <c r="BS1" s="8" t="s">
        <v>28</v>
      </c>
      <c r="BT1" s="8" t="s">
        <v>29</v>
      </c>
      <c r="BU1" s="10" t="s">
        <v>30</v>
      </c>
      <c r="BV1" s="10" t="s">
        <v>144</v>
      </c>
      <c r="BW1" s="10" t="s">
        <v>246</v>
      </c>
      <c r="BX1" s="8" t="s">
        <v>247</v>
      </c>
      <c r="BY1" s="10" t="s">
        <v>248</v>
      </c>
    </row>
    <row r="2" spans="1:77" x14ac:dyDescent="0.15">
      <c r="A2" s="271">
        <v>956</v>
      </c>
      <c r="B2" s="272">
        <v>43383</v>
      </c>
      <c r="C2" s="273" t="s">
        <v>271</v>
      </c>
      <c r="D2" s="271" t="s">
        <v>272</v>
      </c>
      <c r="E2" s="271"/>
      <c r="F2" s="271" t="s">
        <v>273</v>
      </c>
      <c r="G2" s="274">
        <v>43281</v>
      </c>
      <c r="H2" s="275" t="s">
        <v>274</v>
      </c>
      <c r="I2" s="275" t="s">
        <v>275</v>
      </c>
      <c r="J2" s="275"/>
      <c r="K2" s="271" t="s">
        <v>272</v>
      </c>
      <c r="L2" s="271" t="s">
        <v>276</v>
      </c>
      <c r="M2" s="276">
        <v>174.89999999999998</v>
      </c>
      <c r="N2" s="276">
        <v>27.217363636363633</v>
      </c>
      <c r="O2" s="271" t="s">
        <v>231</v>
      </c>
      <c r="P2" s="277">
        <v>150150</v>
      </c>
      <c r="Q2" s="276">
        <v>30.68663636363636</v>
      </c>
      <c r="R2" s="277"/>
      <c r="S2" s="276"/>
      <c r="T2" s="271"/>
      <c r="U2" s="271"/>
      <c r="V2" s="278"/>
      <c r="W2" s="278"/>
      <c r="X2" s="271"/>
      <c r="Y2" s="271"/>
      <c r="Z2" s="271"/>
      <c r="AA2" s="271"/>
      <c r="AB2" s="271"/>
      <c r="AC2" s="271"/>
      <c r="AD2" s="271"/>
      <c r="AE2" s="278"/>
      <c r="AF2" s="278"/>
      <c r="AG2" s="271"/>
      <c r="AH2" s="271"/>
      <c r="AI2" s="278"/>
      <c r="AJ2" s="271"/>
      <c r="AK2" s="271"/>
      <c r="AL2" s="271"/>
      <c r="AM2" s="271"/>
      <c r="AN2" s="278"/>
      <c r="AO2" s="279"/>
      <c r="AP2" s="278"/>
      <c r="AQ2" s="271" t="s">
        <v>277</v>
      </c>
      <c r="AR2" s="275" t="s">
        <v>275</v>
      </c>
      <c r="AS2" s="275"/>
      <c r="AT2" s="275"/>
      <c r="AU2" s="275"/>
      <c r="AV2" s="275"/>
      <c r="AW2" s="275"/>
      <c r="AX2" s="275"/>
      <c r="AY2" s="275"/>
      <c r="AZ2" s="275" t="s">
        <v>275</v>
      </c>
      <c r="BA2" s="271"/>
      <c r="BB2" s="275">
        <v>0</v>
      </c>
      <c r="BC2" s="275">
        <v>0</v>
      </c>
      <c r="BD2" s="275">
        <v>0</v>
      </c>
      <c r="BE2" s="275">
        <v>0</v>
      </c>
      <c r="BF2" s="275">
        <v>0</v>
      </c>
      <c r="BG2" s="275">
        <v>0</v>
      </c>
      <c r="BH2" s="275">
        <v>0</v>
      </c>
      <c r="BI2" s="275">
        <v>0</v>
      </c>
      <c r="BJ2" s="275">
        <v>0</v>
      </c>
      <c r="BK2" s="275">
        <v>0</v>
      </c>
      <c r="BL2" s="275"/>
      <c r="BM2" s="275"/>
      <c r="BN2" s="275"/>
      <c r="BO2" s="275" t="s">
        <v>275</v>
      </c>
      <c r="BP2" s="280"/>
      <c r="BQ2" s="275"/>
      <c r="BR2" s="275"/>
      <c r="BS2" s="271"/>
      <c r="BT2" s="271"/>
      <c r="BU2" s="275"/>
      <c r="BV2" s="275" t="s">
        <v>275</v>
      </c>
      <c r="BW2" s="275"/>
      <c r="BX2" s="271" t="s">
        <v>278</v>
      </c>
      <c r="BY2" s="271" t="s">
        <v>279</v>
      </c>
    </row>
    <row r="3" spans="1:77" x14ac:dyDescent="0.15">
      <c r="A3" s="271">
        <v>1820</v>
      </c>
      <c r="B3" s="272">
        <v>43383</v>
      </c>
      <c r="C3" s="273" t="s">
        <v>271</v>
      </c>
      <c r="D3" s="271" t="s">
        <v>280</v>
      </c>
      <c r="E3" s="271"/>
      <c r="F3" s="271" t="s">
        <v>273</v>
      </c>
      <c r="G3" s="274">
        <v>43281</v>
      </c>
      <c r="H3" s="275" t="s">
        <v>274</v>
      </c>
      <c r="I3" s="275" t="s">
        <v>275</v>
      </c>
      <c r="J3" s="275"/>
      <c r="K3" s="271" t="s">
        <v>281</v>
      </c>
      <c r="L3" s="271" t="s">
        <v>282</v>
      </c>
      <c r="M3" s="276">
        <v>174.89999999999998</v>
      </c>
      <c r="N3" s="276">
        <v>27.217363636363633</v>
      </c>
      <c r="O3" s="271" t="s">
        <v>231</v>
      </c>
      <c r="P3" s="277">
        <v>150150</v>
      </c>
      <c r="Q3" s="276">
        <v>30.68663636363636</v>
      </c>
      <c r="R3" s="277"/>
      <c r="S3" s="276"/>
      <c r="T3" s="271"/>
      <c r="U3" s="271"/>
      <c r="V3" s="278"/>
      <c r="W3" s="278"/>
      <c r="X3" s="271"/>
      <c r="Y3" s="271"/>
      <c r="Z3" s="271"/>
      <c r="AA3" s="271"/>
      <c r="AB3" s="271"/>
      <c r="AC3" s="271"/>
      <c r="AD3" s="271"/>
      <c r="AE3" s="278"/>
      <c r="AF3" s="278"/>
      <c r="AG3" s="271"/>
      <c r="AH3" s="271"/>
      <c r="AI3" s="278"/>
      <c r="AJ3" s="271"/>
      <c r="AK3" s="271"/>
      <c r="AL3" s="271"/>
      <c r="AM3" s="271"/>
      <c r="AN3" s="278"/>
      <c r="AO3" s="279"/>
      <c r="AP3" s="278"/>
      <c r="AQ3" s="281" t="s">
        <v>283</v>
      </c>
      <c r="AR3" s="275" t="s">
        <v>275</v>
      </c>
      <c r="AS3" s="275"/>
      <c r="AT3" s="275"/>
      <c r="AU3" s="275"/>
      <c r="AV3" s="275"/>
      <c r="AW3" s="275"/>
      <c r="AX3" s="275"/>
      <c r="AY3" s="275"/>
      <c r="AZ3" s="275" t="s">
        <v>284</v>
      </c>
      <c r="BA3" s="271"/>
      <c r="BB3" s="275">
        <v>0</v>
      </c>
      <c r="BC3" s="275">
        <v>0</v>
      </c>
      <c r="BD3" s="275">
        <v>0</v>
      </c>
      <c r="BE3" s="275">
        <v>0</v>
      </c>
      <c r="BF3" s="275">
        <v>0</v>
      </c>
      <c r="BG3" s="275">
        <v>0</v>
      </c>
      <c r="BH3" s="275">
        <v>0</v>
      </c>
      <c r="BI3" s="275">
        <v>0</v>
      </c>
      <c r="BJ3" s="275">
        <v>0</v>
      </c>
      <c r="BK3" s="275">
        <v>0</v>
      </c>
      <c r="BL3" s="275"/>
      <c r="BM3" s="275"/>
      <c r="BN3" s="275"/>
      <c r="BO3" s="275" t="s">
        <v>275</v>
      </c>
      <c r="BP3" s="280"/>
      <c r="BQ3" s="275"/>
      <c r="BR3" s="275"/>
      <c r="BS3" s="271"/>
      <c r="BT3" s="271"/>
      <c r="BU3" s="275"/>
      <c r="BV3" s="275" t="s">
        <v>275</v>
      </c>
      <c r="BW3" s="275"/>
      <c r="BX3" s="282"/>
      <c r="BY3" s="283" t="s">
        <v>285</v>
      </c>
    </row>
    <row r="4" spans="1:77" x14ac:dyDescent="0.15">
      <c r="A4" s="271">
        <v>1821</v>
      </c>
      <c r="B4" s="272">
        <v>43383</v>
      </c>
      <c r="C4" s="273" t="s">
        <v>271</v>
      </c>
      <c r="D4" s="271" t="s">
        <v>280</v>
      </c>
      <c r="E4" s="271"/>
      <c r="F4" s="271" t="s">
        <v>286</v>
      </c>
      <c r="G4" s="274">
        <v>43281</v>
      </c>
      <c r="H4" s="275" t="s">
        <v>274</v>
      </c>
      <c r="I4" s="275" t="s">
        <v>275</v>
      </c>
      <c r="J4" s="275"/>
      <c r="K4" s="271" t="s">
        <v>281</v>
      </c>
      <c r="L4" s="271" t="s">
        <v>282</v>
      </c>
      <c r="M4" s="276">
        <v>327.0454545454545</v>
      </c>
      <c r="N4" s="276">
        <v>35.470727272727274</v>
      </c>
      <c r="O4" s="271"/>
      <c r="P4" s="271"/>
      <c r="Q4" s="278"/>
      <c r="R4" s="271"/>
      <c r="S4" s="278"/>
      <c r="T4" s="271"/>
      <c r="U4" s="271"/>
      <c r="V4" s="278"/>
      <c r="W4" s="276">
        <v>10.641181818181817</v>
      </c>
      <c r="X4" s="271"/>
      <c r="Y4" s="271"/>
      <c r="Z4" s="271"/>
      <c r="AA4" s="271"/>
      <c r="AB4" s="271"/>
      <c r="AC4" s="271"/>
      <c r="AD4" s="271"/>
      <c r="AE4" s="278"/>
      <c r="AF4" s="278"/>
      <c r="AG4" s="271"/>
      <c r="AH4" s="271"/>
      <c r="AI4" s="278"/>
      <c r="AJ4" s="284"/>
      <c r="AK4" s="284"/>
      <c r="AL4" s="284"/>
      <c r="AM4" s="271"/>
      <c r="AN4" s="278"/>
      <c r="AO4" s="279"/>
      <c r="AP4" s="278"/>
      <c r="AQ4" s="281" t="s">
        <v>287</v>
      </c>
      <c r="AR4" s="275" t="s">
        <v>275</v>
      </c>
      <c r="AS4" s="275"/>
      <c r="AT4" s="275"/>
      <c r="AU4" s="275"/>
      <c r="AV4" s="275"/>
      <c r="AW4" s="275"/>
      <c r="AX4" s="275"/>
      <c r="AY4" s="275"/>
      <c r="AZ4" s="275" t="s">
        <v>284</v>
      </c>
      <c r="BA4" s="271"/>
      <c r="BB4" s="275">
        <v>0</v>
      </c>
      <c r="BC4" s="275">
        <v>0</v>
      </c>
      <c r="BD4" s="275">
        <v>0</v>
      </c>
      <c r="BE4" s="275">
        <v>0</v>
      </c>
      <c r="BF4" s="275">
        <v>0</v>
      </c>
      <c r="BG4" s="275">
        <v>0</v>
      </c>
      <c r="BH4" s="275">
        <v>0</v>
      </c>
      <c r="BI4" s="275">
        <v>0</v>
      </c>
      <c r="BJ4" s="275">
        <v>0</v>
      </c>
      <c r="BK4" s="275">
        <v>0</v>
      </c>
      <c r="BL4" s="275"/>
      <c r="BM4" s="275"/>
      <c r="BN4" s="275"/>
      <c r="BO4" s="275" t="s">
        <v>275</v>
      </c>
      <c r="BP4" s="280"/>
      <c r="BQ4" s="275"/>
      <c r="BR4" s="275"/>
      <c r="BS4" s="271"/>
      <c r="BT4" s="271"/>
      <c r="BU4" s="275"/>
      <c r="BV4" s="275" t="s">
        <v>275</v>
      </c>
      <c r="BW4" s="275"/>
      <c r="BX4" s="282"/>
      <c r="BY4" s="271" t="s">
        <v>285</v>
      </c>
    </row>
  </sheetData>
  <sheetProtection algorithmName="SHA-512" hashValue="boFjXjxqPvwVIOysZurN9W0r2CPSW3jnVS0Df2/Ei2uBsro7imCJMdLH3VCWquSpNiA5h4EPlOPrErCl6i8OfA==" saltValue="P4cFc+/+27M0gD1ZYpd9CA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B47F6-77AC-4E45-9E8C-DD38C1A462BD}">
  <sheetPr codeName="Sheet24"/>
  <dimension ref="A1:BZ4"/>
  <sheetViews>
    <sheetView workbookViewId="0">
      <selection activeCell="P11" sqref="P1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94" t="s">
        <v>236</v>
      </c>
      <c r="BQ1" s="10" t="s">
        <v>218</v>
      </c>
      <c r="BR1" s="10" t="s">
        <v>219</v>
      </c>
      <c r="BS1" s="8" t="s">
        <v>28</v>
      </c>
      <c r="BT1" s="8" t="s">
        <v>29</v>
      </c>
      <c r="BU1" s="10" t="s">
        <v>30</v>
      </c>
      <c r="BV1" s="10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78" x14ac:dyDescent="0.15">
      <c r="A2" s="250">
        <v>956</v>
      </c>
      <c r="B2" s="262">
        <v>43200</v>
      </c>
      <c r="C2" s="252" t="s">
        <v>252</v>
      </c>
      <c r="D2" s="250" t="s">
        <v>253</v>
      </c>
      <c r="E2" s="250"/>
      <c r="F2" s="250" t="s">
        <v>254</v>
      </c>
      <c r="G2" s="251">
        <v>43148</v>
      </c>
      <c r="H2" s="253" t="s">
        <v>255</v>
      </c>
      <c r="I2" s="253" t="s">
        <v>256</v>
      </c>
      <c r="J2" s="253"/>
      <c r="K2" s="250" t="s">
        <v>253</v>
      </c>
      <c r="L2" s="250" t="s">
        <v>257</v>
      </c>
      <c r="M2" s="254">
        <v>170.63636363636363</v>
      </c>
      <c r="N2" s="254">
        <v>26.553545454545453</v>
      </c>
      <c r="O2" s="3" t="s">
        <v>231</v>
      </c>
      <c r="P2" s="3">
        <v>150150</v>
      </c>
      <c r="Q2" s="254">
        <v>29.936363636363634</v>
      </c>
      <c r="R2" s="250"/>
      <c r="S2" s="255"/>
      <c r="T2" s="250"/>
      <c r="U2" s="250"/>
      <c r="V2" s="255"/>
      <c r="W2" s="255"/>
      <c r="X2" s="250"/>
      <c r="Y2" s="250"/>
      <c r="Z2" s="250"/>
      <c r="AA2" s="250"/>
      <c r="AB2" s="250"/>
      <c r="AC2" s="250"/>
      <c r="AD2" s="250"/>
      <c r="AE2" s="255"/>
      <c r="AF2" s="255"/>
      <c r="AG2" s="250"/>
      <c r="AH2" s="250"/>
      <c r="AI2" s="255"/>
      <c r="AJ2" s="250"/>
      <c r="AK2" s="250"/>
      <c r="AL2" s="250"/>
      <c r="AM2" s="250"/>
      <c r="AN2" s="255"/>
      <c r="AO2" s="256"/>
      <c r="AP2" s="255"/>
      <c r="AQ2" s="250" t="s">
        <v>258</v>
      </c>
      <c r="AR2" s="253" t="s">
        <v>256</v>
      </c>
      <c r="AS2" s="253"/>
      <c r="AT2" s="253"/>
      <c r="AU2" s="253"/>
      <c r="AV2" s="253"/>
      <c r="AW2" s="253"/>
      <c r="AX2" s="253"/>
      <c r="AY2" s="253"/>
      <c r="AZ2" s="253" t="s">
        <v>256</v>
      </c>
      <c r="BA2" s="250"/>
      <c r="BB2" s="253">
        <v>0</v>
      </c>
      <c r="BC2" s="253">
        <v>0</v>
      </c>
      <c r="BD2" s="253">
        <v>0</v>
      </c>
      <c r="BE2" s="253">
        <v>0</v>
      </c>
      <c r="BF2" s="253">
        <v>0</v>
      </c>
      <c r="BG2" s="253">
        <v>0</v>
      </c>
      <c r="BH2" s="253">
        <v>0</v>
      </c>
      <c r="BI2" s="253">
        <v>0</v>
      </c>
      <c r="BJ2" s="253">
        <v>0</v>
      </c>
      <c r="BK2" s="253">
        <v>0</v>
      </c>
      <c r="BL2" s="253"/>
      <c r="BM2" s="253"/>
      <c r="BN2" s="253"/>
      <c r="BO2" s="253" t="s">
        <v>256</v>
      </c>
      <c r="BP2" s="257"/>
      <c r="BQ2" s="253"/>
      <c r="BR2" s="253"/>
      <c r="BS2" s="250"/>
      <c r="BT2" s="250"/>
      <c r="BU2" s="253"/>
      <c r="BV2" s="253" t="s">
        <v>256</v>
      </c>
      <c r="BW2" s="253"/>
      <c r="BX2" s="250" t="s">
        <v>259</v>
      </c>
      <c r="BY2" s="250" t="s">
        <v>260</v>
      </c>
      <c r="BZ2" s="258" t="s">
        <v>245</v>
      </c>
    </row>
    <row r="3" spans="1:78" x14ac:dyDescent="0.15">
      <c r="A3" s="250">
        <v>1820</v>
      </c>
      <c r="B3" s="262">
        <v>43200</v>
      </c>
      <c r="C3" s="252" t="s">
        <v>252</v>
      </c>
      <c r="D3" s="250" t="s">
        <v>261</v>
      </c>
      <c r="E3" s="250"/>
      <c r="F3" s="250" t="s">
        <v>254</v>
      </c>
      <c r="G3" s="251">
        <v>43148</v>
      </c>
      <c r="H3" s="253" t="s">
        <v>255</v>
      </c>
      <c r="I3" s="253" t="s">
        <v>256</v>
      </c>
      <c r="J3" s="253"/>
      <c r="K3" s="250" t="s">
        <v>262</v>
      </c>
      <c r="L3" s="250" t="s">
        <v>263</v>
      </c>
      <c r="M3" s="254">
        <v>170.63472727272728</v>
      </c>
      <c r="N3" s="254">
        <v>26.553545454545453</v>
      </c>
      <c r="O3" s="3" t="s">
        <v>231</v>
      </c>
      <c r="P3" s="3">
        <v>150150</v>
      </c>
      <c r="Q3" s="254">
        <v>29.938181818181818</v>
      </c>
      <c r="R3" s="250"/>
      <c r="S3" s="255"/>
      <c r="T3" s="250"/>
      <c r="U3" s="250"/>
      <c r="V3" s="255"/>
      <c r="W3" s="255"/>
      <c r="X3" s="250"/>
      <c r="Y3" s="250"/>
      <c r="Z3" s="250"/>
      <c r="AA3" s="250"/>
      <c r="AB3" s="250"/>
      <c r="AC3" s="250"/>
      <c r="AD3" s="250"/>
      <c r="AE3" s="255"/>
      <c r="AF3" s="255"/>
      <c r="AG3" s="250"/>
      <c r="AH3" s="250"/>
      <c r="AI3" s="255"/>
      <c r="AJ3" s="250"/>
      <c r="AK3" s="250"/>
      <c r="AL3" s="250"/>
      <c r="AM3" s="250"/>
      <c r="AN3" s="255"/>
      <c r="AO3" s="256"/>
      <c r="AP3" s="255"/>
      <c r="AQ3" s="259" t="s">
        <v>264</v>
      </c>
      <c r="AR3" s="253" t="s">
        <v>256</v>
      </c>
      <c r="AS3" s="253"/>
      <c r="AT3" s="253"/>
      <c r="AU3" s="253"/>
      <c r="AV3" s="253"/>
      <c r="AW3" s="253"/>
      <c r="AX3" s="253"/>
      <c r="AY3" s="253"/>
      <c r="AZ3" s="253" t="s">
        <v>265</v>
      </c>
      <c r="BA3" s="250"/>
      <c r="BB3" s="253">
        <v>0</v>
      </c>
      <c r="BC3" s="253">
        <v>0</v>
      </c>
      <c r="BD3" s="253">
        <v>0</v>
      </c>
      <c r="BE3" s="253">
        <v>0</v>
      </c>
      <c r="BF3" s="253">
        <v>0</v>
      </c>
      <c r="BG3" s="253">
        <v>0</v>
      </c>
      <c r="BH3" s="253">
        <v>0</v>
      </c>
      <c r="BI3" s="253">
        <v>0</v>
      </c>
      <c r="BJ3" s="253">
        <v>0</v>
      </c>
      <c r="BK3" s="253">
        <v>0</v>
      </c>
      <c r="BL3" s="253"/>
      <c r="BM3" s="253"/>
      <c r="BN3" s="253"/>
      <c r="BO3" s="253" t="s">
        <v>256</v>
      </c>
      <c r="BP3" s="257"/>
      <c r="BQ3" s="253"/>
      <c r="BR3" s="253"/>
      <c r="BS3" s="250"/>
      <c r="BT3" s="250"/>
      <c r="BU3" s="253"/>
      <c r="BV3" s="253" t="s">
        <v>256</v>
      </c>
      <c r="BW3" s="253"/>
      <c r="BX3" s="258"/>
      <c r="BY3" s="260" t="s">
        <v>266</v>
      </c>
      <c r="BZ3" s="258" t="s">
        <v>245</v>
      </c>
    </row>
    <row r="4" spans="1:78" x14ac:dyDescent="0.15">
      <c r="A4" s="250">
        <v>1821</v>
      </c>
      <c r="B4" s="262">
        <v>43200</v>
      </c>
      <c r="C4" s="252" t="s">
        <v>252</v>
      </c>
      <c r="D4" s="250" t="s">
        <v>261</v>
      </c>
      <c r="E4" s="250"/>
      <c r="F4" s="250" t="s">
        <v>267</v>
      </c>
      <c r="G4" s="251">
        <v>43148</v>
      </c>
      <c r="H4" s="253" t="s">
        <v>255</v>
      </c>
      <c r="I4" s="253" t="s">
        <v>256</v>
      </c>
      <c r="J4" s="253"/>
      <c r="K4" s="250" t="s">
        <v>262</v>
      </c>
      <c r="L4" s="250" t="s">
        <v>263</v>
      </c>
      <c r="M4" s="254">
        <v>319.07272727272726</v>
      </c>
      <c r="N4" s="254">
        <v>34.60554545454545</v>
      </c>
      <c r="O4" s="250"/>
      <c r="P4" s="250"/>
      <c r="Q4" s="255"/>
      <c r="R4" s="250"/>
      <c r="S4" s="255"/>
      <c r="T4" s="250"/>
      <c r="U4" s="250"/>
      <c r="V4" s="255"/>
      <c r="W4" s="254">
        <v>10.381636363636364</v>
      </c>
      <c r="X4" s="250"/>
      <c r="Y4" s="250"/>
      <c r="Z4" s="250"/>
      <c r="AA4" s="250"/>
      <c r="AB4" s="250"/>
      <c r="AC4" s="250"/>
      <c r="AD4" s="250"/>
      <c r="AE4" s="255"/>
      <c r="AF4" s="255"/>
      <c r="AG4" s="250"/>
      <c r="AH4" s="250"/>
      <c r="AI4" s="255"/>
      <c r="AJ4" s="261"/>
      <c r="AK4" s="261"/>
      <c r="AL4" s="261"/>
      <c r="AM4" s="250"/>
      <c r="AN4" s="255"/>
      <c r="AO4" s="256"/>
      <c r="AP4" s="255"/>
      <c r="AQ4" s="259" t="s">
        <v>268</v>
      </c>
      <c r="AR4" s="253" t="s">
        <v>256</v>
      </c>
      <c r="AS4" s="253"/>
      <c r="AT4" s="253"/>
      <c r="AU4" s="253"/>
      <c r="AV4" s="253"/>
      <c r="AW4" s="253"/>
      <c r="AX4" s="253"/>
      <c r="AY4" s="253"/>
      <c r="AZ4" s="253" t="s">
        <v>265</v>
      </c>
      <c r="BA4" s="250"/>
      <c r="BB4" s="253">
        <v>0</v>
      </c>
      <c r="BC4" s="253">
        <v>0</v>
      </c>
      <c r="BD4" s="253">
        <v>0</v>
      </c>
      <c r="BE4" s="253">
        <v>0</v>
      </c>
      <c r="BF4" s="253">
        <v>0</v>
      </c>
      <c r="BG4" s="253">
        <v>0</v>
      </c>
      <c r="BH4" s="253">
        <v>0</v>
      </c>
      <c r="BI4" s="253">
        <v>0</v>
      </c>
      <c r="BJ4" s="253">
        <v>0</v>
      </c>
      <c r="BK4" s="253">
        <v>0</v>
      </c>
      <c r="BL4" s="253"/>
      <c r="BM4" s="253"/>
      <c r="BN4" s="253"/>
      <c r="BO4" s="253" t="s">
        <v>256</v>
      </c>
      <c r="BP4" s="257"/>
      <c r="BQ4" s="253"/>
      <c r="BR4" s="253"/>
      <c r="BS4" s="250"/>
      <c r="BT4" s="250"/>
      <c r="BU4" s="253"/>
      <c r="BV4" s="253" t="s">
        <v>256</v>
      </c>
      <c r="BW4" s="253"/>
      <c r="BX4" s="258"/>
      <c r="BY4" s="250" t="s">
        <v>269</v>
      </c>
      <c r="BZ4" s="258" t="s">
        <v>245</v>
      </c>
    </row>
  </sheetData>
  <sheetProtection algorithmName="SHA-512" hashValue="xQlOQj8Ix9Io+LuRva2wP1xBlH7tS1mdhG1+1oU7j2G6Ew6y9yfP6P/+XFRiigZ213gbfOQzhfbnBdOPjqd8LQ==" saltValue="+fZ7vyLplWftzNpilF7Z6g==" spinCount="100000" sheet="1" objects="1" scenarios="1"/>
  <hyperlinks>
    <hyperlink ref="BY3" r:id="rId1" xr:uid="{97F4A6BA-4650-4545-8897-701346A38B98}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09B50-07B3-E64C-9990-4AEECBBB8FB6}">
  <sheetPr codeName="Sheet22"/>
  <dimension ref="A1:BZ4"/>
  <sheetViews>
    <sheetView workbookViewId="0">
      <selection activeCell="O2" sqref="O2:P3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94" t="s">
        <v>236</v>
      </c>
      <c r="BQ1" s="10" t="s">
        <v>218</v>
      </c>
      <c r="BR1" s="10" t="s">
        <v>219</v>
      </c>
      <c r="BS1" s="8" t="s">
        <v>28</v>
      </c>
      <c r="BT1" s="8" t="s">
        <v>29</v>
      </c>
      <c r="BU1" s="10" t="s">
        <v>30</v>
      </c>
      <c r="BV1" s="10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78" x14ac:dyDescent="0.15">
      <c r="A2" s="65">
        <v>785</v>
      </c>
      <c r="B2" s="1">
        <v>43036</v>
      </c>
      <c r="C2" s="2" t="s">
        <v>205</v>
      </c>
      <c r="D2" s="3" t="s">
        <v>206</v>
      </c>
      <c r="E2" s="3"/>
      <c r="F2" s="3" t="s">
        <v>207</v>
      </c>
      <c r="G2" s="4">
        <v>42916</v>
      </c>
      <c r="H2" s="5" t="s">
        <v>208</v>
      </c>
      <c r="I2" s="5" t="s">
        <v>209</v>
      </c>
      <c r="J2" s="5"/>
      <c r="K2" s="3" t="s">
        <v>206</v>
      </c>
      <c r="L2" s="3" t="s">
        <v>210</v>
      </c>
      <c r="M2" s="193">
        <v>170.63</v>
      </c>
      <c r="N2" s="193">
        <v>26.55</v>
      </c>
      <c r="O2" s="3" t="s">
        <v>231</v>
      </c>
      <c r="P2" s="3">
        <v>150150</v>
      </c>
      <c r="Q2" s="193">
        <v>29.94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211</v>
      </c>
      <c r="AR2" s="5" t="s">
        <v>209</v>
      </c>
      <c r="AS2" s="5"/>
      <c r="AT2" s="5"/>
      <c r="AU2" s="5"/>
      <c r="AV2" s="5"/>
      <c r="AW2" s="5"/>
      <c r="AX2" s="5"/>
      <c r="AY2" s="5"/>
      <c r="AZ2" s="5" t="s">
        <v>209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209</v>
      </c>
      <c r="BN2" s="5"/>
      <c r="BO2" s="5" t="s">
        <v>209</v>
      </c>
      <c r="BP2" s="5"/>
      <c r="BQ2" s="5"/>
      <c r="BR2" s="5"/>
      <c r="BS2" s="3"/>
      <c r="BT2" s="3"/>
      <c r="BU2" s="5"/>
      <c r="BV2" s="5" t="s">
        <v>209</v>
      </c>
      <c r="BW2" s="3"/>
      <c r="BX2" t="s">
        <v>232</v>
      </c>
      <c r="BY2" t="s">
        <v>250</v>
      </c>
      <c r="BZ2" t="s">
        <v>251</v>
      </c>
    </row>
    <row r="3" spans="1:78" x14ac:dyDescent="0.15">
      <c r="A3" s="65">
        <v>1606</v>
      </c>
      <c r="B3" s="1">
        <v>43036</v>
      </c>
      <c r="C3" s="2" t="s">
        <v>205</v>
      </c>
      <c r="D3" s="3" t="s">
        <v>19</v>
      </c>
      <c r="E3" s="3"/>
      <c r="F3" s="3" t="s">
        <v>207</v>
      </c>
      <c r="G3" s="4">
        <v>42916</v>
      </c>
      <c r="H3" s="5" t="s">
        <v>208</v>
      </c>
      <c r="I3" s="5" t="s">
        <v>209</v>
      </c>
      <c r="J3" s="5"/>
      <c r="K3" s="3" t="s">
        <v>212</v>
      </c>
      <c r="L3" s="3" t="s">
        <v>233</v>
      </c>
      <c r="M3" s="193">
        <v>170.63</v>
      </c>
      <c r="N3" s="193">
        <v>26.55</v>
      </c>
      <c r="O3" s="3" t="s">
        <v>231</v>
      </c>
      <c r="P3" s="3">
        <v>150150</v>
      </c>
      <c r="Q3" s="193">
        <v>29.94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214</v>
      </c>
      <c r="AR3" s="5" t="s">
        <v>209</v>
      </c>
      <c r="AS3" s="5"/>
      <c r="AT3" s="5"/>
      <c r="AU3" s="5"/>
      <c r="AV3" s="5"/>
      <c r="AW3" s="5"/>
      <c r="AX3" s="5"/>
      <c r="AY3" s="5"/>
      <c r="AZ3" s="5" t="s">
        <v>213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5" t="s">
        <v>209</v>
      </c>
      <c r="BW3" s="66"/>
      <c r="BY3" t="s">
        <v>250</v>
      </c>
      <c r="BZ3" t="s">
        <v>251</v>
      </c>
    </row>
    <row r="4" spans="1:78" x14ac:dyDescent="0.15">
      <c r="A4" s="65">
        <v>1607</v>
      </c>
      <c r="B4" s="1">
        <v>43036</v>
      </c>
      <c r="C4" s="2" t="s">
        <v>205</v>
      </c>
      <c r="D4" s="3" t="s">
        <v>19</v>
      </c>
      <c r="E4" s="3"/>
      <c r="F4" s="3" t="s">
        <v>234</v>
      </c>
      <c r="G4" s="4">
        <v>42916</v>
      </c>
      <c r="H4" s="5" t="s">
        <v>208</v>
      </c>
      <c r="I4" s="5" t="s">
        <v>209</v>
      </c>
      <c r="J4" s="5"/>
      <c r="K4" s="3" t="s">
        <v>212</v>
      </c>
      <c r="L4" s="3" t="s">
        <v>233</v>
      </c>
      <c r="M4" s="193">
        <v>319.07</v>
      </c>
      <c r="N4" s="193">
        <v>34.61</v>
      </c>
      <c r="O4" s="3"/>
      <c r="P4" s="3"/>
      <c r="Q4" s="193"/>
      <c r="R4" s="3"/>
      <c r="S4" s="193"/>
      <c r="T4" s="3"/>
      <c r="U4" s="3"/>
      <c r="V4" s="193"/>
      <c r="W4" s="193">
        <v>10.38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235</v>
      </c>
      <c r="AR4" s="5" t="s">
        <v>209</v>
      </c>
      <c r="AS4" s="5"/>
      <c r="AT4" s="5"/>
      <c r="AU4" s="5"/>
      <c r="AV4" s="5"/>
      <c r="AW4" s="5"/>
      <c r="AX4" s="5"/>
      <c r="AY4" s="5"/>
      <c r="AZ4" s="5" t="s">
        <v>213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209</v>
      </c>
      <c r="BN4" s="5"/>
      <c r="BO4" s="5" t="s">
        <v>209</v>
      </c>
      <c r="BP4" s="5"/>
      <c r="BQ4" s="5"/>
      <c r="BR4" s="5"/>
      <c r="BS4" s="3"/>
      <c r="BT4" s="3"/>
      <c r="BU4" s="5"/>
      <c r="BV4" s="5" t="s">
        <v>209</v>
      </c>
      <c r="BW4" s="66"/>
      <c r="BY4" t="s">
        <v>250</v>
      </c>
      <c r="BZ4" t="s">
        <v>251</v>
      </c>
    </row>
  </sheetData>
  <sheetProtection algorithmName="SHA-512" hashValue="TsfdCDzp7H/NxBo23viQUb+jrDzAUouXDeAhCwqSViC3tBBl8Mws7XmyrL9F2xD/yveaVTtmyZ6LsDzKD8BPrw==" saltValue="hAUu+Z0wAGnX6UFd7cXCeg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5D8EC-F9EC-8643-BF77-C56AA0F16EC9}">
  <sheetPr codeName="Sheet25">
    <tabColor theme="7" tint="0.39997558519241921"/>
  </sheetPr>
  <dimension ref="A1:AR60"/>
  <sheetViews>
    <sheetView zoomScale="90" zoomScaleNormal="90" workbookViewId="0">
      <selection activeCell="A12" sqref="A12:V18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4" ht="14" x14ac:dyDescent="0.15">
      <c r="A1" s="224" t="s">
        <v>61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  <c r="AN1" s="224"/>
      <c r="AO1" s="224"/>
      <c r="AP1" s="224"/>
      <c r="AQ1" s="224"/>
      <c r="AR1" s="224"/>
    </row>
    <row r="2" spans="1:44" ht="14" x14ac:dyDescent="0.15">
      <c r="A2" s="225" t="s">
        <v>11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  <c r="AN2" s="224"/>
      <c r="AO2" s="224"/>
      <c r="AP2" s="224"/>
      <c r="AQ2" s="224"/>
      <c r="AR2" s="224"/>
    </row>
    <row r="3" spans="1:44" ht="15" thickBot="1" x14ac:dyDescent="0.2">
      <c r="A3" s="224"/>
      <c r="B3" s="224"/>
      <c r="C3" s="224"/>
      <c r="D3" s="224"/>
      <c r="E3" s="224"/>
      <c r="F3" s="224"/>
      <c r="G3" s="226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</row>
    <row r="4" spans="1:44" ht="14" x14ac:dyDescent="0.15">
      <c r="A4" s="71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3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</row>
    <row r="5" spans="1:44" ht="14" x14ac:dyDescent="0.15">
      <c r="A5" s="74" t="s">
        <v>33</v>
      </c>
      <c r="B5" s="288"/>
      <c r="C5" s="289">
        <v>5000</v>
      </c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  <c r="S5" s="288"/>
      <c r="T5" s="288"/>
      <c r="U5" s="288"/>
      <c r="V5" s="75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</row>
    <row r="6" spans="1:44" ht="14" x14ac:dyDescent="0.15">
      <c r="A6" s="74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75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</row>
    <row r="7" spans="1:44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290" t="s">
        <v>60</v>
      </c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</row>
    <row r="8" spans="1:44" ht="18" customHeight="1" x14ac:dyDescent="0.15">
      <c r="A8" s="152" t="str">
        <f>'WA Apr 2023'!K2</f>
        <v>Horizon Power</v>
      </c>
      <c r="B8" s="154" t="str">
        <f>'WA Apr 2023'!L2</f>
        <v xml:space="preserve">Regulated </v>
      </c>
      <c r="C8" s="139">
        <f>IF('WA Apr 2023'!BP2=0,91*'WA Apr 2023'!M2/100,(91*'WA Apr 2023'!M2/100)+'WA Apr 2023'!BP2/4)</f>
        <v>159.15899999999999</v>
      </c>
      <c r="D8" s="139">
        <f>IF('WA Apr 2023'!O2="",$C$5*'WA Apr 2023'!N2/100,IF($C$5&gt;='WA Apr 2023'!P2,('WA Apr 2023'!P2*'WA Apr 2023'!N2/100),($C$5*'WA Apr 2023'!N2/100)))</f>
        <v>1360.8681818181817</v>
      </c>
      <c r="E8" s="139">
        <f>IF(AND('WA Apr 2023'!P2&gt;0,'WA Apr 2023'!R2&gt;0),IF($C$5&lt;'WA Apr 2023'!P2,0,IF($C$5&lt;=('WA Apr 2023'!R2+'WA Apr 2023'!P2),(($C$5-'WA Apr 2023'!P2)*'WA Apr 2023'!Q2/100),(('WA Apr 2023'!R2)*'WA Apr 2023'!Q2/100))),0)</f>
        <v>0</v>
      </c>
      <c r="F8" s="139">
        <f>IF(AND('WA Apr 2023'!Q2&gt;0,'WA Apr 2023'!S2&gt;0),IF($C$5&lt;('WA Apr 2023'!R2+'WA Apr 2023'!P2),0,IF($C$5&lt;=('WA Apr 2023'!T2+'WA Apr 2023'!R2+'WA Apr 2023'!P2),(($C$5-('WA Apr 2023'!R2+'WA Apr 2023'!P2))*'WA Apr 2023'!S2/100),('WA Apr 2023'!T2*'WA Apr 2023'!S2/100))),0)</f>
        <v>0</v>
      </c>
      <c r="G8" s="140">
        <v>0</v>
      </c>
      <c r="H8" s="139">
        <f>IF(AND('WA Apr 2023'!R2&gt;0,'WA Apr 2023'!T2&gt;0),IF(($C$5&lt;'WA Apr 2023'!T2),(0),($C$5-'WA Apr 2023'!T2)*'WA Apr 2023'!U2/100),IF(AND('WA Apr 2023'!R2&gt;0,'WA Apr 2023'!T2=""),IF(($C$5&lt;'WA Apr 2023'!R2+'WA Apr 2023'!P2),(0),(($C$5-('WA Apr 2023'!R2+'WA Apr 2023'!P2))*'WA Apr 2023'!S2/100)),IF(AND('WA Apr 2023'!P2&gt;0,'WA Apr 2023'!R2=""&gt;0),IF(($C$5&lt;'WA Apr 2023'!P2),(0),($C$5-'WA Apr 2023'!P2)*'WA Apr 2023'!Q2/100),0)))</f>
        <v>0</v>
      </c>
      <c r="I8" s="141">
        <f>SUM(C8:H8)</f>
        <v>1520.0271818181818</v>
      </c>
      <c r="J8" s="141">
        <f>(I8-C8)*4</f>
        <v>5443.4727272727268</v>
      </c>
      <c r="K8" s="141">
        <f>I8*4</f>
        <v>6080.1087272727273</v>
      </c>
      <c r="L8" s="142">
        <f>K8*1.1</f>
        <v>6688.1196000000009</v>
      </c>
      <c r="M8" s="138">
        <v>0</v>
      </c>
      <c r="N8" s="138">
        <f>'WA Apr 2023'!BC2</f>
        <v>0</v>
      </c>
      <c r="O8" s="138">
        <f>'WA Apr 2023'!BD2</f>
        <v>0</v>
      </c>
      <c r="P8" s="138">
        <f>'WA Apr 2023'!BE2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29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6080.1087272727273</v>
      </c>
      <c r="T8" s="29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6080.1087272727273</v>
      </c>
      <c r="U8" s="142">
        <f>S8*1.1</f>
        <v>6688.1196000000009</v>
      </c>
      <c r="V8" s="292">
        <f>T8*1.1</f>
        <v>6688.1196000000009</v>
      </c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</row>
    <row r="9" spans="1:44" ht="18" customHeight="1" thickBot="1" x14ac:dyDescent="0.2">
      <c r="A9" s="153" t="str">
        <f>'WA Apr 2023'!K3</f>
        <v>Synergy</v>
      </c>
      <c r="B9" s="155" t="str">
        <f>'WA Apr 2023'!L3</f>
        <v>Regulated</v>
      </c>
      <c r="C9" s="146">
        <f>IF('WA Apr 2023'!BP3=0,91*'WA Apr 2023'!M3/100,(91*'WA Apr 2023'!M3/100)+'WA Apr 2023'!BP3/4)</f>
        <v>159.15899999999999</v>
      </c>
      <c r="D9" s="146">
        <f>IF('WA Apr 2023'!O3="",$C$5*'WA Apr 2023'!N3/100,IF($C$5&gt;='WA Apr 2023'!P3,('WA Apr 2023'!P3*'WA Apr 2023'!N3/100),($C$5*'WA Apr 2023'!N3/100)))</f>
        <v>1360.8681818181817</v>
      </c>
      <c r="E9" s="146">
        <f>IF(AND('WA Apr 2023'!P3&gt;0,'WA Apr 2023'!R3&gt;0),IF($C$5&lt;'WA Apr 2023'!P3,0,IF($C$5&lt;=('WA Apr 2023'!R3+'WA Apr 2023'!P3),(($C$5-'WA Apr 2023'!P3)*'WA Apr 2023'!Q3/100),(('WA Apr 2023'!R3)*'WA Apr 2023'!Q3/100))),0)</f>
        <v>0</v>
      </c>
      <c r="F9" s="146">
        <f>IF(AND('WA Apr 2023'!Q3&gt;0,'WA Apr 2023'!S3&gt;0),IF($C$5&lt;('WA Apr 2023'!R3+'WA Apr 2023'!P3),0,IF($C$5&lt;=('WA Apr 2023'!T3+'WA Apr 2023'!R3+'WA Apr 2023'!P3),(($C$5-('WA Apr 2023'!R3+'WA Apr 2023'!P3))*'WA Apr 2023'!S3/100),('WA Apr 2023'!T3*'WA Apr 2023'!S3/100))),0)</f>
        <v>0</v>
      </c>
      <c r="G9" s="147">
        <v>0</v>
      </c>
      <c r="H9" s="146">
        <f>IF(AND('WA Apr 2023'!R3&gt;0,'WA Apr 2023'!T3&gt;0),IF(($C$5&lt;'WA Apr 2023'!T3),(0),($C$5-'WA Apr 2023'!T3)*'WA Apr 2023'!U3/100),IF(AND('WA Apr 2023'!R3&gt;0,'WA Apr 2023'!T3=""),IF(($C$5&lt;'WA Apr 2023'!R3+'WA Apr 2023'!P3),(0),(($C$5-('WA Apr 2023'!R3+'WA Apr 2023'!P3))*'WA Apr 2023'!S3/100)),IF(AND('WA Apr 2023'!P3&gt;0,'WA Apr 2023'!R3=""&gt;0),IF(($C$5&lt;'WA Apr 2023'!P3),(0),($C$5-'WA Apr 2023'!P3)*'WA Apr 2023'!Q3/100),0)))</f>
        <v>0</v>
      </c>
      <c r="I9" s="148">
        <f t="shared" ref="I9" si="0">SUM(C9:H9)</f>
        <v>1520.0271818181818</v>
      </c>
      <c r="J9" s="148">
        <f>(I9-C9)*4</f>
        <v>5443.4727272727268</v>
      </c>
      <c r="K9" s="148">
        <f t="shared" ref="K9" si="1">I9*4</f>
        <v>6080.1087272727273</v>
      </c>
      <c r="L9" s="149">
        <f>K9*1.1</f>
        <v>6688.1196000000009</v>
      </c>
      <c r="M9" s="145">
        <v>0</v>
      </c>
      <c r="N9" s="145">
        <f>'WA Apr 2023'!BC3</f>
        <v>0</v>
      </c>
      <c r="O9" s="145">
        <f>'WA Apr 2023'!BD3</f>
        <v>0</v>
      </c>
      <c r="P9" s="145">
        <f>'WA Apr 2023'!BE3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6080.1087272727273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6080.1087272727273</v>
      </c>
      <c r="U9" s="149">
        <f>S9*1.1</f>
        <v>6688.1196000000009</v>
      </c>
      <c r="V9" s="293">
        <f>T9*1.1</f>
        <v>6688.1196000000009</v>
      </c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</row>
    <row r="10" spans="1:44" ht="14" x14ac:dyDescent="0.15">
      <c r="A10" s="224"/>
      <c r="B10" s="224"/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7"/>
      <c r="U10" s="227"/>
      <c r="V10" s="227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</row>
    <row r="11" spans="1:44" ht="15" thickBot="1" x14ac:dyDescent="0.2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</row>
    <row r="12" spans="1:44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3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</row>
    <row r="13" spans="1:44" ht="14" x14ac:dyDescent="0.15">
      <c r="A13" s="74" t="s">
        <v>78</v>
      </c>
      <c r="B13" s="288"/>
      <c r="C13" s="289">
        <v>5000</v>
      </c>
      <c r="D13" s="294"/>
      <c r="E13" s="294"/>
      <c r="F13" s="294"/>
      <c r="G13" s="294"/>
      <c r="H13" s="294"/>
      <c r="I13" s="295"/>
      <c r="J13" s="295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75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</row>
    <row r="14" spans="1:44" ht="14" x14ac:dyDescent="0.15">
      <c r="A14" s="74" t="s">
        <v>79</v>
      </c>
      <c r="B14" s="288"/>
      <c r="C14" s="296">
        <v>0.7</v>
      </c>
      <c r="D14" s="294"/>
      <c r="E14" s="294"/>
      <c r="F14" s="294"/>
      <c r="G14" s="294"/>
      <c r="H14" s="294"/>
      <c r="I14" s="295"/>
      <c r="J14" s="295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75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</row>
    <row r="15" spans="1:44" ht="14" x14ac:dyDescent="0.15">
      <c r="A15" s="74" t="s">
        <v>80</v>
      </c>
      <c r="B15" s="288"/>
      <c r="C15" s="296">
        <v>0.3</v>
      </c>
      <c r="D15" s="294"/>
      <c r="E15" s="294"/>
      <c r="F15" s="294"/>
      <c r="G15" s="294"/>
      <c r="H15" s="294"/>
      <c r="I15" s="295"/>
      <c r="J15" s="295"/>
      <c r="K15" s="288"/>
      <c r="L15" s="288"/>
      <c r="M15" s="288"/>
      <c r="N15" s="288"/>
      <c r="O15" s="288"/>
      <c r="P15" s="288"/>
      <c r="Q15" s="288"/>
      <c r="R15" s="288"/>
      <c r="S15" s="288"/>
      <c r="T15" s="288"/>
      <c r="U15" s="288"/>
      <c r="V15" s="75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</row>
    <row r="16" spans="1:44" ht="14" x14ac:dyDescent="0.15">
      <c r="A16" s="74"/>
      <c r="B16" s="288"/>
      <c r="C16" s="294"/>
      <c r="D16" s="294"/>
      <c r="E16" s="294"/>
      <c r="F16" s="294"/>
      <c r="G16" s="294"/>
      <c r="H16" s="294"/>
      <c r="I16" s="295"/>
      <c r="J16" s="295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75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</row>
    <row r="17" spans="1:44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290" t="s">
        <v>60</v>
      </c>
      <c r="W17" s="224"/>
      <c r="X17" s="224"/>
      <c r="Y17" s="224"/>
      <c r="Z17" s="224"/>
      <c r="AA17" s="224"/>
      <c r="AB17" s="224"/>
      <c r="AC17" s="224"/>
      <c r="AD17" s="224"/>
      <c r="AE17" s="224"/>
      <c r="AF17" s="224"/>
      <c r="AG17" s="224"/>
      <c r="AH17" s="224"/>
      <c r="AI17" s="224"/>
      <c r="AJ17" s="224"/>
      <c r="AK17" s="224"/>
      <c r="AL17" s="224"/>
      <c r="AM17" s="224"/>
      <c r="AN17" s="224"/>
      <c r="AO17" s="224"/>
      <c r="AP17" s="224"/>
      <c r="AQ17" s="224"/>
      <c r="AR17" s="224"/>
    </row>
    <row r="18" spans="1:44" ht="18" customHeight="1" thickBot="1" x14ac:dyDescent="0.2">
      <c r="A18" s="102" t="str">
        <f>'WA Apr 2023'!K4</f>
        <v>Synergy</v>
      </c>
      <c r="B18" s="200" t="str">
        <f>'WA Apr 2023'!L4</f>
        <v>Regulated</v>
      </c>
      <c r="C18" s="107">
        <f>IF('WA Apr 2023'!BP4=0,91*'WA Apr 2023'!M4/100,(91*'WA Apr 2023'!M4/100)+'WA Apr 2023'!BP4/4)</f>
        <v>297.61136363636359</v>
      </c>
      <c r="D18" s="107">
        <f>IF('WA Apr 2023'!O4="",$C$13*$C$14*'WA Apr 2023'!N4/100,IF($C$13*$C$14&gt;='WA Apr 2023'!P4,('WA Apr 2023'!P4*'WA Apr 2023'!N4/100),($C$13*$C$14*'WA Apr 2023'!N4/100)))</f>
        <v>1241.4754545454546</v>
      </c>
      <c r="E18" s="107">
        <f>IF(AND('WA Apr 2023'!P4&gt;0,'WA Apr 2023'!R4&gt;0),IF($C$13*$C$14&lt;'WA Apr 2023'!P4,0,IF($C$13*$C$14&lt;=('WA Apr 2023'!R4+'WA Apr 2023'!P4),(($C$13*$C$14-'WA Apr 2023'!P4)*'WA Apr 2023'!Q4/100),(('WA Apr 2023'!R4)*'WA Apr 2023'!Q4/100))),0)</f>
        <v>0</v>
      </c>
      <c r="F18" s="107">
        <f>IF(AND('WA Apr 2023'!Q2&gt;0,'WA Apr 2023'!S2&gt;0),IF($C$13*$C$14&lt;('WA Apr 2023'!R2+'WA Apr 2023'!P2),0,IF($C$13*$C$14&lt;=('WA Apr 2023'!T2+'WA Apr 2023'!R2+'WA Apr 2023'!P2),(($C$13*$C$14-('WA Apr 2023'!R2+'WA Apr 2023'!P2))*'WA Apr 2023'!S2/100),('WA Apr 2023'!T2*'WA Apr 2023'!S2/100))),0)</f>
        <v>0</v>
      </c>
      <c r="G18" s="201">
        <f>IF(AND('WA Apr 2023'!R3&gt;0,'WA Apr 2023'!T3&gt;0),IF(($C$13*$C$14&lt;'WA Apr 2023'!T3),(0),($C$13*$C$14-'WA Apr 2023'!T3)*'WA Apr 2023'!U3/100),IF(AND('WA Apr 2023'!R3&gt;0,'WA Apr 2023'!T3=""),IF(($C$13*$C$14&lt;'WA Apr 2023'!R3+'WA Apr 2023'!P3),(0),(($C$13*$C$14-('WA Apr 2023'!R3+'WA Apr 2023'!P3))*'WA Apr 2023'!S3/100)),IF(AND('WA Apr 2023'!P3&gt;0,'WA Apr 2023'!R3=""&gt;0),IF(($C$13*$C$14&lt;'WA Apr 2023'!P3),(0),($C$13*$C$14-'WA Apr 2023'!P3)*'WA Apr 2023'!Q3/100),0)))</f>
        <v>0</v>
      </c>
      <c r="H18" s="107">
        <f>(C13*C15)*'WA Apr 2023'!W4/100</f>
        <v>159.61772727272725</v>
      </c>
      <c r="I18" s="108">
        <f>SUM(C18:H18)</f>
        <v>1698.7045454545455</v>
      </c>
      <c r="J18" s="148">
        <f>(I18-C18)*4</f>
        <v>5604.3727272727274</v>
      </c>
      <c r="K18" s="148">
        <f t="shared" ref="K18" si="2">I18*4</f>
        <v>6794.818181818182</v>
      </c>
      <c r="L18" s="149">
        <f>K18*1.1</f>
        <v>7474.3000000000011</v>
      </c>
      <c r="M18" s="110">
        <v>0</v>
      </c>
      <c r="N18" s="110">
        <f>'WA Apr 2023'!BC4</f>
        <v>0</v>
      </c>
      <c r="O18" s="110">
        <f>'WA Apr 2023'!BD4</f>
        <v>0</v>
      </c>
      <c r="P18" s="110">
        <f>'WA Apr 2023'!BE4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6794.818181818182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6794.818181818182</v>
      </c>
      <c r="U18" s="149">
        <f>S18*1.1</f>
        <v>7474.3000000000011</v>
      </c>
      <c r="V18" s="293">
        <f>T18*1.1</f>
        <v>7474.3000000000011</v>
      </c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</row>
    <row r="19" spans="1:44" ht="14" x14ac:dyDescent="0.15">
      <c r="A19" s="224"/>
      <c r="B19" s="224"/>
      <c r="C19" s="224"/>
      <c r="D19" s="224"/>
      <c r="E19" s="224"/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  <c r="AN19" s="224"/>
      <c r="AO19" s="224"/>
      <c r="AP19" s="224"/>
      <c r="AQ19" s="224"/>
      <c r="AR19" s="224"/>
    </row>
    <row r="20" spans="1:44" ht="14" x14ac:dyDescent="0.15">
      <c r="A20" s="224"/>
      <c r="B20" s="224"/>
      <c r="C20" s="224"/>
      <c r="D20" s="224"/>
      <c r="E20" s="224"/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Q20" s="224"/>
      <c r="AR20" s="224"/>
    </row>
    <row r="21" spans="1:44" ht="14" x14ac:dyDescent="0.15">
      <c r="A21" s="224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  <c r="AN21" s="224"/>
      <c r="AO21" s="224"/>
      <c r="AP21" s="224"/>
      <c r="AQ21" s="224"/>
      <c r="AR21" s="224"/>
    </row>
    <row r="22" spans="1:44" ht="14" x14ac:dyDescent="0.15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</row>
    <row r="23" spans="1:44" ht="14" x14ac:dyDescent="0.15">
      <c r="A23" s="224"/>
      <c r="B23" s="224"/>
      <c r="C23" s="224"/>
      <c r="D23" s="224"/>
      <c r="E23" s="224"/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  <c r="AN23" s="224"/>
      <c r="AO23" s="224"/>
      <c r="AP23" s="224"/>
      <c r="AQ23" s="224"/>
      <c r="AR23" s="224"/>
    </row>
    <row r="24" spans="1:44" ht="14" x14ac:dyDescent="0.15">
      <c r="A24" s="224"/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</row>
    <row r="25" spans="1:44" ht="14" x14ac:dyDescent="0.15">
      <c r="A25" s="224"/>
      <c r="B25" s="224"/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</row>
    <row r="26" spans="1:44" ht="14" x14ac:dyDescent="0.15">
      <c r="A26" s="224"/>
      <c r="B26" s="224"/>
      <c r="C26" s="224"/>
      <c r="D26" s="224"/>
      <c r="E26" s="224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</row>
    <row r="27" spans="1:44" ht="14" x14ac:dyDescent="0.15">
      <c r="A27" s="224"/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</row>
    <row r="28" spans="1:44" ht="14" x14ac:dyDescent="0.15">
      <c r="A28" s="224"/>
      <c r="B28" s="224"/>
      <c r="C28" s="224"/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</row>
    <row r="29" spans="1:44" ht="14" x14ac:dyDescent="0.15">
      <c r="A29" s="224"/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</row>
    <row r="30" spans="1:44" ht="14" x14ac:dyDescent="0.15">
      <c r="A30" s="224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</row>
    <row r="31" spans="1:44" ht="14" x14ac:dyDescent="0.15">
      <c r="A31" s="224"/>
      <c r="B31" s="224"/>
      <c r="C31" s="224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</row>
    <row r="32" spans="1:44" ht="14" x14ac:dyDescent="0.15">
      <c r="A32" s="224"/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</row>
    <row r="33" spans="1:44" ht="14" x14ac:dyDescent="0.15">
      <c r="A33" s="224"/>
      <c r="B33" s="224"/>
      <c r="C33" s="224"/>
      <c r="D33" s="224"/>
      <c r="E33" s="224"/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  <c r="AC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</row>
    <row r="34" spans="1:44" ht="14" x14ac:dyDescent="0.1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  <c r="AC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/>
      <c r="AN34" s="224"/>
      <c r="AO34" s="224"/>
      <c r="AP34" s="224"/>
      <c r="AQ34" s="224"/>
      <c r="AR34" s="224"/>
    </row>
    <row r="35" spans="1:44" ht="14" x14ac:dyDescent="0.15">
      <c r="A35" s="224"/>
      <c r="B35" s="224"/>
      <c r="C35" s="224"/>
      <c r="D35" s="224"/>
      <c r="E35" s="224"/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  <c r="AC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/>
      <c r="AN35" s="224"/>
      <c r="AO35" s="224"/>
      <c r="AP35" s="224"/>
      <c r="AQ35" s="224"/>
      <c r="AR35" s="224"/>
    </row>
    <row r="36" spans="1:44" ht="14" x14ac:dyDescent="0.15">
      <c r="A36" s="224"/>
      <c r="B36" s="224"/>
      <c r="C36" s="224"/>
      <c r="D36" s="224"/>
      <c r="E36" s="224"/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  <c r="AC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/>
      <c r="AN36" s="224"/>
      <c r="AO36" s="224"/>
      <c r="AP36" s="224"/>
      <c r="AQ36" s="224"/>
      <c r="AR36" s="224"/>
    </row>
    <row r="37" spans="1:44" ht="14" x14ac:dyDescent="0.15">
      <c r="A37" s="224"/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  <c r="AC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/>
      <c r="AN37" s="224"/>
      <c r="AO37" s="224"/>
      <c r="AP37" s="224"/>
      <c r="AQ37" s="224"/>
      <c r="AR37" s="224"/>
    </row>
    <row r="38" spans="1:44" ht="14" x14ac:dyDescent="0.15">
      <c r="A38" s="224"/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  <c r="AC38" s="224"/>
      <c r="AD38" s="224"/>
      <c r="AE38" s="224"/>
      <c r="AF38" s="224"/>
      <c r="AG38" s="224"/>
      <c r="AH38" s="224"/>
      <c r="AI38" s="224"/>
      <c r="AJ38" s="224"/>
      <c r="AK38" s="224"/>
      <c r="AL38" s="224"/>
      <c r="AM38" s="224"/>
      <c r="AN38" s="224"/>
      <c r="AO38" s="224"/>
      <c r="AP38" s="224"/>
      <c r="AQ38" s="224"/>
      <c r="AR38" s="224"/>
    </row>
    <row r="39" spans="1:44" ht="14" x14ac:dyDescent="0.15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</row>
    <row r="40" spans="1:44" ht="14" x14ac:dyDescent="0.15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</row>
    <row r="41" spans="1:44" ht="14" x14ac:dyDescent="0.15">
      <c r="A41" s="224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</row>
    <row r="42" spans="1:44" ht="14" x14ac:dyDescent="0.15">
      <c r="A42" s="224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</row>
    <row r="43" spans="1:44" ht="14" x14ac:dyDescent="0.15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  <c r="AC43" s="224"/>
      <c r="AD43" s="224"/>
      <c r="AE43" s="224"/>
      <c r="AF43" s="224"/>
      <c r="AG43" s="224"/>
      <c r="AH43" s="224"/>
      <c r="AI43" s="224"/>
      <c r="AJ43" s="224"/>
      <c r="AK43" s="224"/>
      <c r="AL43" s="224"/>
      <c r="AM43" s="224"/>
      <c r="AN43" s="224"/>
      <c r="AO43" s="224"/>
      <c r="AP43" s="224"/>
      <c r="AQ43" s="224"/>
      <c r="AR43" s="224"/>
    </row>
    <row r="44" spans="1:44" ht="14" x14ac:dyDescent="0.15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</row>
    <row r="45" spans="1:44" ht="14" x14ac:dyDescent="0.15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</row>
    <row r="46" spans="1:44" ht="14" x14ac:dyDescent="0.15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</row>
    <row r="47" spans="1:44" ht="14" x14ac:dyDescent="0.15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  <c r="AD47" s="224"/>
      <c r="AE47" s="224"/>
      <c r="AF47" s="224"/>
      <c r="AG47" s="224"/>
      <c r="AH47" s="224"/>
      <c r="AI47" s="224"/>
      <c r="AJ47" s="224"/>
      <c r="AK47" s="224"/>
      <c r="AL47" s="224"/>
      <c r="AM47" s="224"/>
      <c r="AN47" s="224"/>
      <c r="AO47" s="224"/>
      <c r="AP47" s="224"/>
      <c r="AQ47" s="224"/>
      <c r="AR47" s="224"/>
    </row>
    <row r="48" spans="1:44" ht="14" x14ac:dyDescent="0.15">
      <c r="A48" s="224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  <c r="AC48" s="224"/>
      <c r="AD48" s="224"/>
      <c r="AE48" s="224"/>
      <c r="AF48" s="224"/>
      <c r="AG48" s="224"/>
      <c r="AH48" s="224"/>
      <c r="AI48" s="224"/>
      <c r="AJ48" s="224"/>
      <c r="AK48" s="224"/>
      <c r="AL48" s="224"/>
      <c r="AM48" s="224"/>
      <c r="AN48" s="224"/>
      <c r="AO48" s="224"/>
      <c r="AP48" s="224"/>
      <c r="AQ48" s="224"/>
      <c r="AR48" s="224"/>
    </row>
    <row r="49" spans="1:44" ht="14" x14ac:dyDescent="0.15">
      <c r="A49" s="224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/>
      <c r="AJ49" s="224"/>
      <c r="AK49" s="224"/>
      <c r="AL49" s="224"/>
      <c r="AM49" s="224"/>
      <c r="AN49" s="224"/>
      <c r="AO49" s="224"/>
      <c r="AP49" s="224"/>
      <c r="AQ49" s="224"/>
      <c r="AR49" s="224"/>
    </row>
    <row r="50" spans="1:44" ht="14" x14ac:dyDescent="0.15">
      <c r="A50" s="22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</row>
    <row r="51" spans="1:44" ht="14" x14ac:dyDescent="0.15">
      <c r="A51" s="224"/>
      <c r="B51" s="224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  <c r="AN51" s="224"/>
      <c r="AO51" s="224"/>
      <c r="AP51" s="224"/>
      <c r="AQ51" s="224"/>
      <c r="AR51" s="224"/>
    </row>
    <row r="52" spans="1:44" ht="14" x14ac:dyDescent="0.15">
      <c r="A52" s="224"/>
      <c r="B52" s="22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</row>
    <row r="53" spans="1:44" ht="14" x14ac:dyDescent="0.15">
      <c r="A53" s="224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</row>
    <row r="54" spans="1:44" ht="14" x14ac:dyDescent="0.15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</row>
    <row r="55" spans="1:44" ht="14" x14ac:dyDescent="0.15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</row>
    <row r="56" spans="1:44" ht="14" x14ac:dyDescent="0.15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24"/>
      <c r="AM56" s="224"/>
      <c r="AN56" s="224"/>
      <c r="AO56" s="224"/>
      <c r="AP56" s="224"/>
      <c r="AQ56" s="224"/>
      <c r="AR56" s="224"/>
    </row>
    <row r="57" spans="1:44" ht="14" x14ac:dyDescent="0.15">
      <c r="A57" s="224"/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</row>
    <row r="58" spans="1:44" ht="14" x14ac:dyDescent="0.15">
      <c r="A58" s="224"/>
      <c r="B58" s="22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</row>
    <row r="59" spans="1:44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</row>
    <row r="60" spans="1:44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</row>
  </sheetData>
  <sheetProtection algorithmName="SHA-512" hashValue="03FEC6j58OsBTx1PrhgRNx3AlIG/ITeEp3OEjL9QwJRYIL3PPtESUAulph5+f27q9hLV50hh5ICm0rpsDgyOrw==" saltValue="EMA8KmQRSzrTIaK4QcEF9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368EE-BEE9-6340-8B25-23F927F17ACE}">
  <sheetPr codeName="Sheet21"/>
  <dimension ref="A1:BZ4"/>
  <sheetViews>
    <sheetView workbookViewId="0">
      <selection activeCell="B2" sqref="B2:B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94" t="s">
        <v>236</v>
      </c>
      <c r="BQ1" s="10" t="s">
        <v>218</v>
      </c>
      <c r="BR1" s="10" t="s">
        <v>219</v>
      </c>
      <c r="BS1" s="8" t="s">
        <v>28</v>
      </c>
      <c r="BT1" s="8" t="s">
        <v>29</v>
      </c>
      <c r="BU1" s="10" t="s">
        <v>30</v>
      </c>
      <c r="BV1" s="10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78" x14ac:dyDescent="0.15">
      <c r="A2" s="65">
        <v>785</v>
      </c>
      <c r="B2" s="1">
        <v>42839</v>
      </c>
      <c r="C2" s="2" t="s">
        <v>205</v>
      </c>
      <c r="D2" s="3" t="s">
        <v>206</v>
      </c>
      <c r="E2" s="3"/>
      <c r="F2" s="3" t="s">
        <v>207</v>
      </c>
      <c r="G2" s="4">
        <v>42551</v>
      </c>
      <c r="H2" s="5" t="s">
        <v>208</v>
      </c>
      <c r="I2" s="5" t="s">
        <v>209</v>
      </c>
      <c r="J2" s="5"/>
      <c r="K2" s="3" t="s">
        <v>206</v>
      </c>
      <c r="L2" s="3" t="s">
        <v>210</v>
      </c>
      <c r="M2" s="193">
        <v>167.7</v>
      </c>
      <c r="N2" s="193">
        <v>26.096818181818179</v>
      </c>
      <c r="O2" s="3" t="s">
        <v>231</v>
      </c>
      <c r="P2" s="3">
        <v>150150</v>
      </c>
      <c r="Q2" s="193">
        <v>29.423272727272725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211</v>
      </c>
      <c r="AR2" s="5" t="s">
        <v>209</v>
      </c>
      <c r="AS2" s="5"/>
      <c r="AT2" s="5"/>
      <c r="AU2" s="5"/>
      <c r="AV2" s="5"/>
      <c r="AW2" s="5"/>
      <c r="AX2" s="5"/>
      <c r="AY2" s="5"/>
      <c r="AZ2" s="5" t="s">
        <v>209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209</v>
      </c>
      <c r="BN2" s="5"/>
      <c r="BO2" s="5" t="s">
        <v>209</v>
      </c>
      <c r="BP2" s="5"/>
      <c r="BQ2" s="5"/>
      <c r="BR2" s="5"/>
      <c r="BS2" s="3"/>
      <c r="BT2" s="3"/>
      <c r="BU2" s="5"/>
      <c r="BV2" s="5" t="s">
        <v>209</v>
      </c>
      <c r="BW2" s="3"/>
      <c r="BX2" t="s">
        <v>232</v>
      </c>
      <c r="BY2" t="s">
        <v>250</v>
      </c>
      <c r="BZ2" t="s">
        <v>251</v>
      </c>
    </row>
    <row r="3" spans="1:78" x14ac:dyDescent="0.15">
      <c r="A3" s="65">
        <v>1606</v>
      </c>
      <c r="B3" s="1">
        <v>42839</v>
      </c>
      <c r="C3" s="2" t="s">
        <v>205</v>
      </c>
      <c r="D3" s="3" t="s">
        <v>19</v>
      </c>
      <c r="E3" s="3"/>
      <c r="F3" s="3" t="s">
        <v>207</v>
      </c>
      <c r="G3" s="4">
        <v>42551</v>
      </c>
      <c r="H3" s="5" t="s">
        <v>208</v>
      </c>
      <c r="I3" s="5" t="s">
        <v>209</v>
      </c>
      <c r="J3" s="5"/>
      <c r="K3" s="3" t="s">
        <v>212</v>
      </c>
      <c r="L3" s="3" t="s">
        <v>233</v>
      </c>
      <c r="M3" s="193">
        <v>167.7</v>
      </c>
      <c r="N3" s="193">
        <v>26.096818181818179</v>
      </c>
      <c r="O3" s="3" t="s">
        <v>231</v>
      </c>
      <c r="P3" s="3">
        <v>150150</v>
      </c>
      <c r="Q3" s="193">
        <v>29.423272727272725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214</v>
      </c>
      <c r="AR3" s="5" t="s">
        <v>209</v>
      </c>
      <c r="AS3" s="5"/>
      <c r="AT3" s="5"/>
      <c r="AU3" s="5"/>
      <c r="AV3" s="5"/>
      <c r="AW3" s="5"/>
      <c r="AX3" s="5"/>
      <c r="AY3" s="5"/>
      <c r="AZ3" s="5" t="s">
        <v>213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5" t="s">
        <v>209</v>
      </c>
      <c r="BW3" s="66"/>
      <c r="BY3" t="s">
        <v>250</v>
      </c>
      <c r="BZ3" t="s">
        <v>251</v>
      </c>
    </row>
    <row r="4" spans="1:78" x14ac:dyDescent="0.15">
      <c r="A4" s="65">
        <v>1607</v>
      </c>
      <c r="B4" s="1">
        <v>42839</v>
      </c>
      <c r="C4" s="2" t="s">
        <v>205</v>
      </c>
      <c r="D4" s="3" t="s">
        <v>19</v>
      </c>
      <c r="E4" s="3"/>
      <c r="F4" s="3" t="s">
        <v>234</v>
      </c>
      <c r="G4" s="4">
        <v>42551</v>
      </c>
      <c r="H4" s="5" t="s">
        <v>208</v>
      </c>
      <c r="I4" s="5" t="s">
        <v>209</v>
      </c>
      <c r="J4" s="5"/>
      <c r="K4" s="3" t="s">
        <v>212</v>
      </c>
      <c r="L4" s="3" t="s">
        <v>233</v>
      </c>
      <c r="M4" s="193">
        <v>313.58181818181816</v>
      </c>
      <c r="N4" s="193">
        <v>34.010363636363635</v>
      </c>
      <c r="O4" s="3"/>
      <c r="P4" s="3"/>
      <c r="Q4" s="193"/>
      <c r="R4" s="3"/>
      <c r="S4" s="193"/>
      <c r="T4" s="3"/>
      <c r="U4" s="3"/>
      <c r="V4" s="193"/>
      <c r="W4" s="193">
        <v>10.203090909090909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235</v>
      </c>
      <c r="AR4" s="5" t="s">
        <v>209</v>
      </c>
      <c r="AS4" s="5"/>
      <c r="AT4" s="5"/>
      <c r="AU4" s="5"/>
      <c r="AV4" s="5"/>
      <c r="AW4" s="5"/>
      <c r="AX4" s="5"/>
      <c r="AY4" s="5"/>
      <c r="AZ4" s="5" t="s">
        <v>213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209</v>
      </c>
      <c r="BN4" s="5"/>
      <c r="BO4" s="5" t="s">
        <v>209</v>
      </c>
      <c r="BP4" s="5"/>
      <c r="BQ4" s="5"/>
      <c r="BR4" s="5"/>
      <c r="BS4" s="3"/>
      <c r="BT4" s="3"/>
      <c r="BU4" s="5"/>
      <c r="BV4" s="5" t="s">
        <v>209</v>
      </c>
      <c r="BW4" s="66"/>
      <c r="BY4" t="s">
        <v>250</v>
      </c>
      <c r="BZ4" t="s">
        <v>251</v>
      </c>
    </row>
  </sheetData>
  <sheetProtection algorithmName="SHA-512" hashValue="KoraGkuRrxgR8ftnpZHW3I3Z9zK2fzwfVNaTmaHiJ1aTx11Vo5+R7GL+usuo/g0LfoZGoIPV97lbJ1R9gNKuww==" saltValue="D+vKpiW+0AnQFFn/78YbfQ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FA8C-F3CC-3240-A7A6-6849733FCAA4}">
  <sheetPr codeName="Sheet18"/>
  <dimension ref="A1:BZ4"/>
  <sheetViews>
    <sheetView workbookViewId="0">
      <selection activeCell="AV1" sqref="A1:XFD1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8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94" t="s">
        <v>236</v>
      </c>
      <c r="BQ1" s="10" t="s">
        <v>218</v>
      </c>
      <c r="BR1" s="10" t="s">
        <v>219</v>
      </c>
      <c r="BS1" s="8" t="s">
        <v>28</v>
      </c>
      <c r="BT1" s="8" t="s">
        <v>29</v>
      </c>
      <c r="BU1" s="10" t="s">
        <v>30</v>
      </c>
      <c r="BV1" s="10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78" x14ac:dyDescent="0.15">
      <c r="A2" s="65">
        <v>785</v>
      </c>
      <c r="B2" s="1">
        <v>42657</v>
      </c>
      <c r="C2" s="2" t="s">
        <v>205</v>
      </c>
      <c r="D2" s="3" t="s">
        <v>206</v>
      </c>
      <c r="E2" s="3"/>
      <c r="F2" s="3" t="s">
        <v>207</v>
      </c>
      <c r="G2" s="4">
        <v>42551</v>
      </c>
      <c r="H2" s="5" t="s">
        <v>208</v>
      </c>
      <c r="I2" s="5" t="s">
        <v>209</v>
      </c>
      <c r="J2" s="5"/>
      <c r="K2" s="3" t="s">
        <v>206</v>
      </c>
      <c r="L2" s="3" t="s">
        <v>210</v>
      </c>
      <c r="M2" s="193">
        <v>167.7</v>
      </c>
      <c r="N2" s="193">
        <v>26.096818181818179</v>
      </c>
      <c r="O2" s="3" t="s">
        <v>231</v>
      </c>
      <c r="P2" s="3">
        <v>150150</v>
      </c>
      <c r="Q2" s="193">
        <v>29.423272727272725</v>
      </c>
      <c r="R2" s="3"/>
      <c r="S2" s="193"/>
      <c r="T2" s="3"/>
      <c r="U2" s="3"/>
      <c r="V2" s="193"/>
      <c r="W2" s="193"/>
      <c r="X2" s="3"/>
      <c r="Y2" s="3"/>
      <c r="Z2" s="3"/>
      <c r="AA2" s="3"/>
      <c r="AB2" s="3"/>
      <c r="AC2" s="3"/>
      <c r="AD2" s="3"/>
      <c r="AE2" s="193"/>
      <c r="AF2" s="193"/>
      <c r="AG2" s="3"/>
      <c r="AH2" s="3"/>
      <c r="AI2" s="193"/>
      <c r="AJ2" s="3"/>
      <c r="AK2" s="3"/>
      <c r="AL2" s="3"/>
      <c r="AM2" s="3"/>
      <c r="AN2" s="193"/>
      <c r="AO2" s="3"/>
      <c r="AP2" s="193"/>
      <c r="AQ2" s="3" t="s">
        <v>211</v>
      </c>
      <c r="AR2" s="5" t="s">
        <v>209</v>
      </c>
      <c r="AS2" s="5"/>
      <c r="AT2" s="5"/>
      <c r="AU2" s="5"/>
      <c r="AV2" s="5"/>
      <c r="AW2" s="5"/>
      <c r="AX2" s="5"/>
      <c r="AY2" s="5"/>
      <c r="AZ2" s="5" t="s">
        <v>209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209</v>
      </c>
      <c r="BN2" s="5"/>
      <c r="BO2" s="5" t="s">
        <v>209</v>
      </c>
      <c r="BP2" s="5"/>
      <c r="BQ2" s="5"/>
      <c r="BR2" s="5"/>
      <c r="BS2" s="3"/>
      <c r="BT2" s="3"/>
      <c r="BU2" s="5"/>
      <c r="BV2" s="5" t="s">
        <v>209</v>
      </c>
      <c r="BW2" s="3"/>
      <c r="BX2" t="s">
        <v>232</v>
      </c>
      <c r="BY2" t="s">
        <v>250</v>
      </c>
      <c r="BZ2" t="s">
        <v>251</v>
      </c>
    </row>
    <row r="3" spans="1:78" x14ac:dyDescent="0.15">
      <c r="A3" s="65">
        <v>1606</v>
      </c>
      <c r="B3" s="1">
        <v>42657</v>
      </c>
      <c r="C3" s="2" t="s">
        <v>205</v>
      </c>
      <c r="D3" s="3" t="s">
        <v>19</v>
      </c>
      <c r="E3" s="3"/>
      <c r="F3" s="3" t="s">
        <v>207</v>
      </c>
      <c r="G3" s="4">
        <v>42551</v>
      </c>
      <c r="H3" s="5" t="s">
        <v>208</v>
      </c>
      <c r="I3" s="5" t="s">
        <v>209</v>
      </c>
      <c r="J3" s="5"/>
      <c r="K3" s="3" t="s">
        <v>212</v>
      </c>
      <c r="L3" s="3" t="s">
        <v>233</v>
      </c>
      <c r="M3" s="193">
        <v>167.7</v>
      </c>
      <c r="N3" s="193">
        <v>26.096818181818179</v>
      </c>
      <c r="O3" s="3" t="s">
        <v>231</v>
      </c>
      <c r="P3" s="3">
        <v>150150</v>
      </c>
      <c r="Q3" s="193">
        <v>29.423272727272725</v>
      </c>
      <c r="R3" s="3"/>
      <c r="S3" s="193"/>
      <c r="T3" s="3"/>
      <c r="U3" s="3"/>
      <c r="V3" s="193"/>
      <c r="W3" s="193"/>
      <c r="X3" s="3"/>
      <c r="Y3" s="3"/>
      <c r="Z3" s="3"/>
      <c r="AA3" s="3"/>
      <c r="AB3" s="3"/>
      <c r="AC3" s="3"/>
      <c r="AD3" s="3"/>
      <c r="AE3" s="193"/>
      <c r="AF3" s="193"/>
      <c r="AG3" s="3"/>
      <c r="AH3" s="3"/>
      <c r="AI3" s="193"/>
      <c r="AJ3" s="3"/>
      <c r="AK3" s="3"/>
      <c r="AL3" s="3"/>
      <c r="AM3" s="3"/>
      <c r="AN3" s="193"/>
      <c r="AO3" s="3"/>
      <c r="AP3" s="193"/>
      <c r="AQ3" s="3" t="s">
        <v>214</v>
      </c>
      <c r="AR3" s="5" t="s">
        <v>209</v>
      </c>
      <c r="AS3" s="5"/>
      <c r="AT3" s="5"/>
      <c r="AU3" s="5"/>
      <c r="AV3" s="5"/>
      <c r="AW3" s="5"/>
      <c r="AX3" s="5"/>
      <c r="AY3" s="5"/>
      <c r="AZ3" s="5" t="s">
        <v>213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5" t="s">
        <v>209</v>
      </c>
      <c r="BW3" s="66"/>
      <c r="BY3" t="s">
        <v>250</v>
      </c>
      <c r="BZ3" t="s">
        <v>251</v>
      </c>
    </row>
    <row r="4" spans="1:78" x14ac:dyDescent="0.15">
      <c r="A4" s="65">
        <v>1607</v>
      </c>
      <c r="B4" s="1">
        <v>42657</v>
      </c>
      <c r="C4" s="2" t="s">
        <v>205</v>
      </c>
      <c r="D4" s="3" t="s">
        <v>19</v>
      </c>
      <c r="E4" s="3"/>
      <c r="F4" s="3" t="s">
        <v>234</v>
      </c>
      <c r="G4" s="4">
        <v>42551</v>
      </c>
      <c r="H4" s="5" t="s">
        <v>208</v>
      </c>
      <c r="I4" s="5" t="s">
        <v>209</v>
      </c>
      <c r="J4" s="5"/>
      <c r="K4" s="3" t="s">
        <v>212</v>
      </c>
      <c r="L4" s="3" t="s">
        <v>233</v>
      </c>
      <c r="M4" s="193">
        <v>313.58181818181816</v>
      </c>
      <c r="N4" s="193">
        <v>34.010363636363635</v>
      </c>
      <c r="O4" s="3"/>
      <c r="P4" s="3"/>
      <c r="Q4" s="193"/>
      <c r="R4" s="3"/>
      <c r="S4" s="193"/>
      <c r="T4" s="3"/>
      <c r="U4" s="3"/>
      <c r="V4" s="193"/>
      <c r="W4" s="193">
        <v>10.203090909090909</v>
      </c>
      <c r="X4" s="3"/>
      <c r="Y4" s="3"/>
      <c r="Z4" s="3"/>
      <c r="AA4" s="3"/>
      <c r="AB4" s="3"/>
      <c r="AC4" s="3"/>
      <c r="AD4" s="3"/>
      <c r="AE4" s="193"/>
      <c r="AF4" s="193"/>
      <c r="AG4" s="3"/>
      <c r="AH4" s="3"/>
      <c r="AI4" s="193"/>
      <c r="AJ4" s="6"/>
      <c r="AK4" s="6"/>
      <c r="AL4" s="6"/>
      <c r="AM4" s="3"/>
      <c r="AN4" s="193"/>
      <c r="AO4" s="3"/>
      <c r="AP4" s="193"/>
      <c r="AQ4" s="3" t="s">
        <v>235</v>
      </c>
      <c r="AR4" s="5" t="s">
        <v>209</v>
      </c>
      <c r="AS4" s="5"/>
      <c r="AT4" s="5"/>
      <c r="AU4" s="5"/>
      <c r="AV4" s="5"/>
      <c r="AW4" s="5"/>
      <c r="AX4" s="5"/>
      <c r="AY4" s="5"/>
      <c r="AZ4" s="5" t="s">
        <v>213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209</v>
      </c>
      <c r="BN4" s="5"/>
      <c r="BO4" s="5" t="s">
        <v>209</v>
      </c>
      <c r="BP4" s="5"/>
      <c r="BQ4" s="5"/>
      <c r="BR4" s="5"/>
      <c r="BS4" s="3"/>
      <c r="BT4" s="3"/>
      <c r="BU4" s="5"/>
      <c r="BV4" s="5" t="s">
        <v>209</v>
      </c>
      <c r="BW4" s="66"/>
      <c r="BY4" t="s">
        <v>250</v>
      </c>
      <c r="BZ4" t="s">
        <v>251</v>
      </c>
    </row>
  </sheetData>
  <sheetProtection algorithmName="SHA-512" hashValue="VFk67DAqQpvMuKJApVWW/Pw8y3bdhpKNoRwZhN7FklRf0jrkFb7CrJcTUSuKC8AO44Twb9IpfjzLtUJddxeFOA==" saltValue="S1jsWo6RbU4c4Dm5dPuSBg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AD1F-D285-5041-B236-9DB43273A709}">
  <sheetPr codeName="Sheet10"/>
  <dimension ref="A1:BZ4"/>
  <sheetViews>
    <sheetView workbookViewId="0">
      <selection activeCell="AV1" sqref="A1:XFD1"/>
    </sheetView>
  </sheetViews>
  <sheetFormatPr baseColWidth="10" defaultColWidth="12" defaultRowHeight="13" x14ac:dyDescent="0.15"/>
  <sheetData>
    <row r="1" spans="1:78" ht="67" customHeight="1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94" t="s">
        <v>236</v>
      </c>
      <c r="BQ1" s="10" t="s">
        <v>218</v>
      </c>
      <c r="BR1" s="10" t="s">
        <v>219</v>
      </c>
      <c r="BS1" s="8" t="s">
        <v>28</v>
      </c>
      <c r="BT1" s="8" t="s">
        <v>29</v>
      </c>
      <c r="BU1" s="10" t="s">
        <v>30</v>
      </c>
      <c r="BV1" s="10" t="s">
        <v>144</v>
      </c>
      <c r="BW1" s="10" t="s">
        <v>246</v>
      </c>
      <c r="BX1" s="8" t="s">
        <v>247</v>
      </c>
      <c r="BY1" s="10" t="s">
        <v>248</v>
      </c>
      <c r="BZ1" s="7" t="s">
        <v>249</v>
      </c>
    </row>
    <row r="2" spans="1:78" x14ac:dyDescent="0.15">
      <c r="A2" s="65">
        <v>785</v>
      </c>
      <c r="B2" s="1">
        <v>42475</v>
      </c>
      <c r="C2" s="2" t="s">
        <v>205</v>
      </c>
      <c r="D2" s="3" t="s">
        <v>206</v>
      </c>
      <c r="E2" s="3"/>
      <c r="F2" s="3" t="s">
        <v>207</v>
      </c>
      <c r="G2" s="4">
        <v>42185</v>
      </c>
      <c r="H2" s="5" t="s">
        <v>208</v>
      </c>
      <c r="I2" s="5" t="s">
        <v>209</v>
      </c>
      <c r="J2" s="5"/>
      <c r="K2" s="3" t="s">
        <v>206</v>
      </c>
      <c r="L2" s="3" t="s">
        <v>210</v>
      </c>
      <c r="M2" s="193">
        <v>161.71818181818179</v>
      </c>
      <c r="N2" s="193">
        <v>25.165727272727271</v>
      </c>
      <c r="O2" s="3" t="s">
        <v>231</v>
      </c>
      <c r="P2" s="3">
        <v>150150</v>
      </c>
      <c r="Q2" s="193">
        <v>28.373454545454543</v>
      </c>
      <c r="R2" s="193"/>
      <c r="S2" s="193"/>
      <c r="T2" s="193"/>
      <c r="U2" s="193"/>
      <c r="V2" s="193"/>
      <c r="W2" s="19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211</v>
      </c>
      <c r="AR2" s="5" t="s">
        <v>209</v>
      </c>
      <c r="AS2" s="5"/>
      <c r="AT2" s="5"/>
      <c r="AU2" s="5"/>
      <c r="AV2" s="5"/>
      <c r="AW2" s="5"/>
      <c r="AX2" s="5"/>
      <c r="AY2" s="5"/>
      <c r="AZ2" s="5" t="s">
        <v>209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209</v>
      </c>
      <c r="BN2" s="5"/>
      <c r="BO2" s="5" t="s">
        <v>209</v>
      </c>
      <c r="BP2" s="5"/>
      <c r="BQ2" s="5"/>
      <c r="BR2" s="5"/>
      <c r="BS2" s="3"/>
      <c r="BT2" s="3"/>
      <c r="BU2" s="5"/>
      <c r="BV2" s="5" t="s">
        <v>209</v>
      </c>
      <c r="BW2" s="3"/>
      <c r="BX2" t="s">
        <v>232</v>
      </c>
      <c r="BY2" t="s">
        <v>215</v>
      </c>
      <c r="BZ2" t="s">
        <v>245</v>
      </c>
    </row>
    <row r="3" spans="1:78" x14ac:dyDescent="0.15">
      <c r="A3" s="65">
        <v>1606</v>
      </c>
      <c r="B3" s="1">
        <v>42476</v>
      </c>
      <c r="C3" s="2" t="s">
        <v>205</v>
      </c>
      <c r="D3" s="3" t="s">
        <v>19</v>
      </c>
      <c r="E3" s="3"/>
      <c r="F3" s="3" t="s">
        <v>207</v>
      </c>
      <c r="G3" s="4">
        <v>42185</v>
      </c>
      <c r="H3" s="5" t="s">
        <v>208</v>
      </c>
      <c r="I3" s="5" t="s">
        <v>209</v>
      </c>
      <c r="J3" s="5"/>
      <c r="K3" s="3" t="s">
        <v>212</v>
      </c>
      <c r="L3" s="3" t="s">
        <v>233</v>
      </c>
      <c r="M3" s="193">
        <v>161.71818181818179</v>
      </c>
      <c r="N3" s="193">
        <v>25.16363636363636</v>
      </c>
      <c r="O3" s="3" t="s">
        <v>231</v>
      </c>
      <c r="P3" s="3">
        <v>150150</v>
      </c>
      <c r="Q3" s="193">
        <v>28.372727272727271</v>
      </c>
      <c r="R3" s="193"/>
      <c r="S3" s="193"/>
      <c r="T3" s="193"/>
      <c r="U3" s="193"/>
      <c r="V3" s="193"/>
      <c r="W3" s="19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214</v>
      </c>
      <c r="AR3" s="5" t="s">
        <v>209</v>
      </c>
      <c r="AS3" s="5"/>
      <c r="AT3" s="5"/>
      <c r="AU3" s="5"/>
      <c r="AV3" s="5"/>
      <c r="AW3" s="5"/>
      <c r="AX3" s="5"/>
      <c r="AY3" s="5"/>
      <c r="AZ3" s="5" t="s">
        <v>213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5" t="s">
        <v>209</v>
      </c>
      <c r="BW3" s="66"/>
      <c r="BY3" t="s">
        <v>216</v>
      </c>
      <c r="BZ3" t="s">
        <v>245</v>
      </c>
    </row>
    <row r="4" spans="1:78" x14ac:dyDescent="0.15">
      <c r="A4" s="65">
        <v>1607</v>
      </c>
      <c r="B4" s="1">
        <v>42476</v>
      </c>
      <c r="C4" s="2" t="s">
        <v>205</v>
      </c>
      <c r="D4" s="3" t="s">
        <v>19</v>
      </c>
      <c r="E4" s="3"/>
      <c r="F4" s="3" t="s">
        <v>234</v>
      </c>
      <c r="G4" s="4">
        <v>42185</v>
      </c>
      <c r="H4" s="5" t="s">
        <v>208</v>
      </c>
      <c r="I4" s="5" t="s">
        <v>209</v>
      </c>
      <c r="J4" s="5"/>
      <c r="K4" s="3" t="s">
        <v>212</v>
      </c>
      <c r="L4" s="3" t="s">
        <v>233</v>
      </c>
      <c r="M4" s="193">
        <v>307.13636363636363</v>
      </c>
      <c r="N4" s="193">
        <v>33.318181818181813</v>
      </c>
      <c r="O4" s="3"/>
      <c r="P4" s="3"/>
      <c r="Q4" s="193"/>
      <c r="R4" s="193"/>
      <c r="S4" s="193"/>
      <c r="T4" s="193"/>
      <c r="U4" s="193"/>
      <c r="V4" s="193"/>
      <c r="W4" s="193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235</v>
      </c>
      <c r="AR4" s="5" t="s">
        <v>209</v>
      </c>
      <c r="AS4" s="5"/>
      <c r="AT4" s="5"/>
      <c r="AU4" s="5"/>
      <c r="AV4" s="5"/>
      <c r="AW4" s="5"/>
      <c r="AX4" s="5"/>
      <c r="AY4" s="5"/>
      <c r="AZ4" s="5" t="s">
        <v>213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209</v>
      </c>
      <c r="BN4" s="5"/>
      <c r="BO4" s="5" t="s">
        <v>209</v>
      </c>
      <c r="BP4" s="5"/>
      <c r="BQ4" s="5"/>
      <c r="BR4" s="5"/>
      <c r="BS4" s="3"/>
      <c r="BT4" s="3"/>
      <c r="BU4" s="5"/>
      <c r="BV4" s="5" t="s">
        <v>209</v>
      </c>
      <c r="BW4" s="66"/>
      <c r="BY4" t="s">
        <v>217</v>
      </c>
      <c r="BZ4" t="s">
        <v>245</v>
      </c>
    </row>
  </sheetData>
  <sheetProtection algorithmName="SHA-512" hashValue="lU2MTA8GratVtnMpmeURrluVD86i5mk8Ug4lzovZdmNA0WT/q+tmWG9xDlbqkzY4bx3rRSIS+CRqPt+Pka9zqg==" saltValue="f2I12R6jxHJZCYcBWMtSEg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78F1F-E9BE-F049-A0A2-D81E7FE68091}">
  <sheetPr codeName="Sheet11"/>
  <dimension ref="A1:BX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6" ht="112" x14ac:dyDescent="0.15">
      <c r="A1" s="7" t="s">
        <v>126</v>
      </c>
      <c r="B1" s="7" t="s">
        <v>221</v>
      </c>
      <c r="C1" s="8" t="s">
        <v>222</v>
      </c>
      <c r="D1" s="9" t="s">
        <v>223</v>
      </c>
      <c r="E1" s="9" t="s">
        <v>224</v>
      </c>
      <c r="F1" s="9" t="s">
        <v>225</v>
      </c>
      <c r="G1" s="7" t="s">
        <v>226</v>
      </c>
      <c r="H1" s="10" t="s">
        <v>227</v>
      </c>
      <c r="I1" s="10" t="s">
        <v>228</v>
      </c>
      <c r="J1" s="10" t="s">
        <v>127</v>
      </c>
      <c r="K1" s="9" t="s">
        <v>229</v>
      </c>
      <c r="L1" s="11" t="s">
        <v>230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94" t="s">
        <v>236</v>
      </c>
      <c r="BQ1" s="10" t="s">
        <v>218</v>
      </c>
      <c r="BR1" s="10" t="s">
        <v>219</v>
      </c>
      <c r="BS1" s="8" t="s">
        <v>28</v>
      </c>
      <c r="BT1" s="8" t="s">
        <v>29</v>
      </c>
      <c r="BU1" s="10" t="s">
        <v>30</v>
      </c>
      <c r="BV1" s="10" t="s">
        <v>144</v>
      </c>
      <c r="BW1" s="8" t="s">
        <v>31</v>
      </c>
      <c r="BX1" s="8" t="s">
        <v>220</v>
      </c>
    </row>
    <row r="2" spans="1:76" x14ac:dyDescent="0.15">
      <c r="A2" s="65">
        <v>785</v>
      </c>
      <c r="B2" s="1">
        <v>42291</v>
      </c>
      <c r="C2" s="2" t="s">
        <v>205</v>
      </c>
      <c r="D2" s="3" t="s">
        <v>206</v>
      </c>
      <c r="E2" s="3"/>
      <c r="F2" s="3" t="s">
        <v>207</v>
      </c>
      <c r="G2" s="4">
        <v>42185</v>
      </c>
      <c r="H2" s="5" t="s">
        <v>208</v>
      </c>
      <c r="I2" s="5" t="s">
        <v>209</v>
      </c>
      <c r="J2" s="5"/>
      <c r="K2" s="3" t="s">
        <v>206</v>
      </c>
      <c r="L2" s="3" t="s">
        <v>210</v>
      </c>
      <c r="M2" s="193">
        <v>161.71818181818179</v>
      </c>
      <c r="N2" s="193">
        <v>25.165727272727271</v>
      </c>
      <c r="O2" s="3" t="s">
        <v>231</v>
      </c>
      <c r="P2" s="3">
        <v>150150</v>
      </c>
      <c r="Q2" s="193">
        <v>28.373454545454543</v>
      </c>
      <c r="R2" s="193"/>
      <c r="S2" s="193"/>
      <c r="T2" s="193"/>
      <c r="U2" s="193"/>
      <c r="V2" s="193"/>
      <c r="W2" s="19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211</v>
      </c>
      <c r="AR2" s="5" t="s">
        <v>209</v>
      </c>
      <c r="AS2" s="5"/>
      <c r="AT2" s="5"/>
      <c r="AU2" s="5"/>
      <c r="AV2" s="5"/>
      <c r="AW2" s="5"/>
      <c r="AX2" s="5"/>
      <c r="AY2" s="5"/>
      <c r="AZ2" s="5" t="s">
        <v>209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209</v>
      </c>
      <c r="BN2" s="5"/>
      <c r="BO2" s="5" t="s">
        <v>209</v>
      </c>
      <c r="BP2" s="5"/>
      <c r="BQ2" s="5"/>
      <c r="BR2" s="5"/>
      <c r="BS2" s="3"/>
      <c r="BT2" s="3"/>
      <c r="BU2" s="5"/>
      <c r="BV2" s="5" t="s">
        <v>209</v>
      </c>
      <c r="BW2" s="3" t="s">
        <v>232</v>
      </c>
      <c r="BX2" t="s">
        <v>215</v>
      </c>
    </row>
    <row r="3" spans="1:76" x14ac:dyDescent="0.15">
      <c r="A3" s="65">
        <v>1606</v>
      </c>
      <c r="B3" s="1">
        <v>42293</v>
      </c>
      <c r="C3" s="2" t="s">
        <v>205</v>
      </c>
      <c r="D3" s="3" t="s">
        <v>19</v>
      </c>
      <c r="E3" s="3"/>
      <c r="F3" s="3" t="s">
        <v>207</v>
      </c>
      <c r="G3" s="4">
        <v>42185</v>
      </c>
      <c r="H3" s="5" t="s">
        <v>208</v>
      </c>
      <c r="I3" s="5" t="s">
        <v>209</v>
      </c>
      <c r="J3" s="5"/>
      <c r="K3" s="3" t="s">
        <v>212</v>
      </c>
      <c r="L3" s="3" t="s">
        <v>233</v>
      </c>
      <c r="M3" s="193">
        <v>161.71818181818179</v>
      </c>
      <c r="N3" s="193">
        <v>25.16363636363636</v>
      </c>
      <c r="O3" s="3" t="s">
        <v>231</v>
      </c>
      <c r="P3" s="3">
        <v>150150</v>
      </c>
      <c r="Q3" s="193">
        <v>28.372727272727271</v>
      </c>
      <c r="R3" s="193"/>
      <c r="S3" s="193"/>
      <c r="T3" s="193"/>
      <c r="U3" s="193"/>
      <c r="V3" s="193"/>
      <c r="W3" s="19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214</v>
      </c>
      <c r="AR3" s="5" t="s">
        <v>209</v>
      </c>
      <c r="AS3" s="5"/>
      <c r="AT3" s="5"/>
      <c r="AU3" s="5"/>
      <c r="AV3" s="5"/>
      <c r="AW3" s="5"/>
      <c r="AX3" s="5"/>
      <c r="AY3" s="5"/>
      <c r="AZ3" s="5" t="s">
        <v>213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209</v>
      </c>
      <c r="BN3" s="5"/>
      <c r="BO3" s="5" t="s">
        <v>209</v>
      </c>
      <c r="BP3" s="5"/>
      <c r="BQ3" s="5"/>
      <c r="BR3" s="5"/>
      <c r="BS3" s="3"/>
      <c r="BT3" s="3"/>
      <c r="BU3" s="5"/>
      <c r="BV3" s="5" t="s">
        <v>209</v>
      </c>
      <c r="BW3" s="66"/>
      <c r="BX3" t="s">
        <v>216</v>
      </c>
    </row>
    <row r="4" spans="1:76" x14ac:dyDescent="0.15">
      <c r="A4" s="65">
        <v>1607</v>
      </c>
      <c r="B4" s="1">
        <v>42293</v>
      </c>
      <c r="C4" s="2" t="s">
        <v>205</v>
      </c>
      <c r="D4" s="3" t="s">
        <v>19</v>
      </c>
      <c r="E4" s="3"/>
      <c r="F4" s="3" t="s">
        <v>234</v>
      </c>
      <c r="G4" s="4">
        <v>42185</v>
      </c>
      <c r="H4" s="5" t="s">
        <v>208</v>
      </c>
      <c r="I4" s="5" t="s">
        <v>209</v>
      </c>
      <c r="J4" s="5"/>
      <c r="K4" s="3" t="s">
        <v>212</v>
      </c>
      <c r="L4" s="3" t="s">
        <v>233</v>
      </c>
      <c r="M4" s="193">
        <v>307.13636363636363</v>
      </c>
      <c r="N4" s="193">
        <v>33.318181818181813</v>
      </c>
      <c r="O4" s="3"/>
      <c r="P4" s="3"/>
      <c r="Q4" s="193"/>
      <c r="R4" s="193"/>
      <c r="S4" s="193"/>
      <c r="T4" s="193"/>
      <c r="U4" s="193"/>
      <c r="V4" s="193"/>
      <c r="W4" s="193">
        <v>9.9932727272727266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235</v>
      </c>
      <c r="AR4" s="5" t="s">
        <v>209</v>
      </c>
      <c r="AS4" s="5"/>
      <c r="AT4" s="5"/>
      <c r="AU4" s="5"/>
      <c r="AV4" s="5"/>
      <c r="AW4" s="5"/>
      <c r="AX4" s="5"/>
      <c r="AY4" s="5"/>
      <c r="AZ4" s="5" t="s">
        <v>213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209</v>
      </c>
      <c r="BN4" s="5"/>
      <c r="BO4" s="5" t="s">
        <v>209</v>
      </c>
      <c r="BP4" s="5"/>
      <c r="BQ4" s="5"/>
      <c r="BR4" s="5"/>
      <c r="BS4" s="3"/>
      <c r="BT4" s="3"/>
      <c r="BU4" s="5"/>
      <c r="BV4" s="5" t="s">
        <v>209</v>
      </c>
      <c r="BW4" s="66"/>
      <c r="BX4" t="s">
        <v>217</v>
      </c>
    </row>
  </sheetData>
  <sheetProtection algorithmName="SHA-512" hashValue="HWb3VNfUY+pwxMTb61CFiZMGu9E35FxXRVWabGnlq2n3clMoWsDE9BgTsxtYvCs1Whb0ISbO+eTLaUXhqH/Q3w==" saltValue="4ap5smjSdixgnFboe7RNjw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E76B-2CE4-8B4F-BB47-8D0C4EB29A48}">
  <sheetPr codeName="Sheet12"/>
  <dimension ref="A1:BW4"/>
  <sheetViews>
    <sheetView workbookViewId="0">
      <selection activeCell="AW1" sqref="AW1:AW1048576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3.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52" width="7.83203125" customWidth="1"/>
    <col min="53" max="53" width="10.1640625" customWidth="1"/>
    <col min="71" max="71" width="38.6640625" customWidth="1"/>
    <col min="72" max="72" width="11.5" customWidth="1"/>
    <col min="73" max="74" width="11.33203125" customWidth="1"/>
    <col min="75" max="75" width="29.5" customWidth="1"/>
  </cols>
  <sheetData>
    <row r="1" spans="1:75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3"/>
      <c r="AX1" s="23"/>
      <c r="AY1" s="23"/>
      <c r="AZ1" s="25" t="s">
        <v>89</v>
      </c>
      <c r="BA1" s="26" t="s">
        <v>90</v>
      </c>
      <c r="BB1" s="27" t="s">
        <v>62</v>
      </c>
      <c r="BC1" s="28" t="s">
        <v>92</v>
      </c>
      <c r="BD1" s="27" t="s">
        <v>101</v>
      </c>
      <c r="BE1" s="28" t="s">
        <v>64</v>
      </c>
      <c r="BF1" s="27" t="s">
        <v>99</v>
      </c>
      <c r="BG1" s="28" t="s">
        <v>100</v>
      </c>
      <c r="BH1" s="27" t="s">
        <v>26</v>
      </c>
      <c r="BI1" s="29" t="s">
        <v>27</v>
      </c>
      <c r="BJ1" s="27" t="s">
        <v>72</v>
      </c>
      <c r="BK1" s="29" t="s">
        <v>73</v>
      </c>
      <c r="BL1" s="10" t="s">
        <v>8</v>
      </c>
      <c r="BM1" s="10" t="s">
        <v>75</v>
      </c>
      <c r="BN1" s="10" t="s">
        <v>143</v>
      </c>
      <c r="BO1" s="10" t="s">
        <v>138</v>
      </c>
      <c r="BP1" s="10" t="s">
        <v>25</v>
      </c>
      <c r="BQ1" s="10"/>
      <c r="BR1" s="10"/>
      <c r="BS1" s="8" t="s">
        <v>28</v>
      </c>
      <c r="BT1" s="8" t="s">
        <v>29</v>
      </c>
      <c r="BU1" s="10" t="s">
        <v>30</v>
      </c>
      <c r="BV1" s="10" t="s">
        <v>144</v>
      </c>
      <c r="BW1" s="8" t="s">
        <v>31</v>
      </c>
    </row>
    <row r="2" spans="1:75" x14ac:dyDescent="0.15">
      <c r="A2" s="65">
        <v>785</v>
      </c>
      <c r="B2" s="1">
        <v>41927</v>
      </c>
      <c r="C2" s="2" t="s">
        <v>189</v>
      </c>
      <c r="D2" s="3" t="s">
        <v>190</v>
      </c>
      <c r="E2" s="3"/>
      <c r="F2" s="3" t="s">
        <v>191</v>
      </c>
      <c r="G2" s="4">
        <v>41820</v>
      </c>
      <c r="H2" s="5" t="s">
        <v>192</v>
      </c>
      <c r="I2" s="5" t="s">
        <v>193</v>
      </c>
      <c r="J2" s="5"/>
      <c r="K2" s="3" t="s">
        <v>190</v>
      </c>
      <c r="L2" s="3" t="s">
        <v>194</v>
      </c>
      <c r="M2" s="6">
        <v>155.94499999999999</v>
      </c>
      <c r="N2" s="6">
        <v>24.267800000000001</v>
      </c>
      <c r="O2" s="3" t="s">
        <v>195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196</v>
      </c>
      <c r="AR2" s="5" t="s">
        <v>193</v>
      </c>
      <c r="AS2" s="5"/>
      <c r="AT2" s="5"/>
      <c r="AU2" s="5"/>
      <c r="AV2" s="5"/>
      <c r="AW2" s="5"/>
      <c r="AX2" s="5"/>
      <c r="AY2" s="5"/>
      <c r="AZ2" s="5" t="s">
        <v>193</v>
      </c>
      <c r="BA2" s="3"/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>
        <v>0</v>
      </c>
      <c r="BK2" s="5">
        <v>0</v>
      </c>
      <c r="BL2" s="5"/>
      <c r="BM2" s="5" t="s">
        <v>193</v>
      </c>
      <c r="BN2" s="5"/>
      <c r="BO2" s="5" t="s">
        <v>193</v>
      </c>
      <c r="BP2" s="5"/>
      <c r="BQ2" s="5"/>
      <c r="BR2" s="5"/>
      <c r="BS2" s="3"/>
      <c r="BT2" s="3"/>
      <c r="BU2" s="5"/>
      <c r="BV2" s="5" t="s">
        <v>193</v>
      </c>
      <c r="BW2" s="3" t="s">
        <v>197</v>
      </c>
    </row>
    <row r="3" spans="1:75" x14ac:dyDescent="0.15">
      <c r="A3" s="65">
        <v>1606</v>
      </c>
      <c r="B3" s="1">
        <v>41927</v>
      </c>
      <c r="C3" s="2" t="s">
        <v>189</v>
      </c>
      <c r="D3" s="3" t="s">
        <v>198</v>
      </c>
      <c r="E3" s="3"/>
      <c r="F3" s="3" t="s">
        <v>191</v>
      </c>
      <c r="G3" s="4">
        <v>41820</v>
      </c>
      <c r="H3" s="5" t="s">
        <v>192</v>
      </c>
      <c r="I3" s="5" t="s">
        <v>193</v>
      </c>
      <c r="J3" s="5"/>
      <c r="K3" s="3" t="s">
        <v>199</v>
      </c>
      <c r="L3" s="3" t="s">
        <v>200</v>
      </c>
      <c r="M3" s="6">
        <v>155.946</v>
      </c>
      <c r="N3" s="6">
        <v>24.267800000000001</v>
      </c>
      <c r="O3" s="3" t="s">
        <v>195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201</v>
      </c>
      <c r="AR3" s="5" t="s">
        <v>193</v>
      </c>
      <c r="AS3" s="5"/>
      <c r="AT3" s="5"/>
      <c r="AU3" s="5"/>
      <c r="AV3" s="5"/>
      <c r="AW3" s="5"/>
      <c r="AX3" s="5"/>
      <c r="AY3" s="5"/>
      <c r="AZ3" s="5" t="s">
        <v>202</v>
      </c>
      <c r="BA3" s="3"/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/>
      <c r="BM3" s="5" t="s">
        <v>193</v>
      </c>
      <c r="BN3" s="5"/>
      <c r="BO3" s="5" t="s">
        <v>193</v>
      </c>
      <c r="BP3" s="5"/>
      <c r="BQ3" s="5"/>
      <c r="BR3" s="5"/>
      <c r="BS3" s="3"/>
      <c r="BT3" s="3"/>
      <c r="BU3" s="5"/>
      <c r="BV3" s="5" t="s">
        <v>193</v>
      </c>
      <c r="BW3" s="66"/>
    </row>
    <row r="4" spans="1:75" x14ac:dyDescent="0.15">
      <c r="A4" s="65">
        <v>1607</v>
      </c>
      <c r="B4" s="1">
        <v>41927</v>
      </c>
      <c r="C4" s="2" t="s">
        <v>189</v>
      </c>
      <c r="D4" s="3" t="s">
        <v>198</v>
      </c>
      <c r="E4" s="3"/>
      <c r="F4" s="3" t="s">
        <v>203</v>
      </c>
      <c r="G4" s="4">
        <v>41820</v>
      </c>
      <c r="H4" s="5" t="s">
        <v>192</v>
      </c>
      <c r="I4" s="5" t="s">
        <v>193</v>
      </c>
      <c r="J4" s="5"/>
      <c r="K4" s="3" t="s">
        <v>199</v>
      </c>
      <c r="L4" s="3" t="s">
        <v>200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204</v>
      </c>
      <c r="AR4" s="5" t="s">
        <v>193</v>
      </c>
      <c r="AS4" s="5"/>
      <c r="AT4" s="5"/>
      <c r="AU4" s="5"/>
      <c r="AV4" s="5"/>
      <c r="AW4" s="5"/>
      <c r="AX4" s="5"/>
      <c r="AY4" s="5"/>
      <c r="AZ4" s="5" t="s">
        <v>202</v>
      </c>
      <c r="BA4" s="3"/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/>
      <c r="BM4" s="5" t="s">
        <v>193</v>
      </c>
      <c r="BN4" s="5"/>
      <c r="BO4" s="5" t="s">
        <v>193</v>
      </c>
      <c r="BP4" s="5"/>
      <c r="BQ4" s="5"/>
      <c r="BR4" s="5"/>
      <c r="BS4" s="3"/>
      <c r="BT4" s="3"/>
      <c r="BU4" s="5"/>
      <c r="BV4" s="5" t="s">
        <v>193</v>
      </c>
      <c r="BW4" s="66"/>
    </row>
  </sheetData>
  <sheetProtection algorithmName="SHA-512" hashValue="8YSoZzufvWTgCF0tf2I6hr2c0/zmYIw/+Kou1wbwRtpTDxeVFn5wnjdcY/p7IM85bXtcFYAgteO9NCPW7Im1cg==" saltValue="lG5UqYIpeBfDb3P9We7lxw==" spinCount="100000" sheet="1" objects="1" scenarios="1"/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7C96-522F-184B-B87A-EBAB48952F5A}">
  <sheetPr codeName="Sheet13"/>
  <dimension ref="A1:BT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2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64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8</v>
      </c>
      <c r="BJ1" s="10" t="s">
        <v>75</v>
      </c>
      <c r="BK1" s="10" t="s">
        <v>143</v>
      </c>
      <c r="BL1" s="10" t="s">
        <v>138</v>
      </c>
      <c r="BM1" s="10" t="s">
        <v>25</v>
      </c>
      <c r="BN1" s="10"/>
      <c r="BO1" s="10"/>
      <c r="BP1" s="8" t="s">
        <v>28</v>
      </c>
      <c r="BQ1" s="8" t="s">
        <v>29</v>
      </c>
      <c r="BR1" s="10" t="s">
        <v>30</v>
      </c>
      <c r="BS1" s="10" t="s">
        <v>144</v>
      </c>
      <c r="BT1" s="8" t="s">
        <v>31</v>
      </c>
    </row>
    <row r="2" spans="1:72" x14ac:dyDescent="0.15">
      <c r="A2" s="65">
        <v>785</v>
      </c>
      <c r="B2" s="1">
        <v>41927</v>
      </c>
      <c r="C2" s="2" t="s">
        <v>189</v>
      </c>
      <c r="D2" s="3" t="s">
        <v>190</v>
      </c>
      <c r="E2" s="3"/>
      <c r="F2" s="3" t="s">
        <v>191</v>
      </c>
      <c r="G2" s="4">
        <v>41820</v>
      </c>
      <c r="H2" s="5" t="s">
        <v>192</v>
      </c>
      <c r="I2" s="5" t="s">
        <v>193</v>
      </c>
      <c r="J2" s="5"/>
      <c r="K2" s="3" t="s">
        <v>190</v>
      </c>
      <c r="L2" s="3" t="s">
        <v>194</v>
      </c>
      <c r="M2" s="6">
        <v>155.94499999999999</v>
      </c>
      <c r="N2" s="6">
        <v>24.267800000000001</v>
      </c>
      <c r="O2" s="3" t="s">
        <v>195</v>
      </c>
      <c r="P2" s="3">
        <v>150150</v>
      </c>
      <c r="Q2" s="3">
        <v>27.3611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196</v>
      </c>
      <c r="AR2" s="5" t="s">
        <v>193</v>
      </c>
      <c r="AS2" s="5"/>
      <c r="AT2" s="5"/>
      <c r="AU2" s="5"/>
      <c r="AV2" s="5"/>
      <c r="AW2" s="5" t="s">
        <v>193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193</v>
      </c>
      <c r="BK2" s="5"/>
      <c r="BL2" s="5" t="s">
        <v>193</v>
      </c>
      <c r="BM2" s="5"/>
      <c r="BN2" s="5"/>
      <c r="BO2" s="5"/>
      <c r="BP2" s="3"/>
      <c r="BQ2" s="3"/>
      <c r="BR2" s="5"/>
      <c r="BS2" s="5" t="s">
        <v>193</v>
      </c>
      <c r="BT2" s="3" t="s">
        <v>197</v>
      </c>
    </row>
    <row r="3" spans="1:72" x14ac:dyDescent="0.15">
      <c r="A3" s="65">
        <v>1606</v>
      </c>
      <c r="B3" s="1">
        <v>41927</v>
      </c>
      <c r="C3" s="2" t="s">
        <v>189</v>
      </c>
      <c r="D3" s="3" t="s">
        <v>198</v>
      </c>
      <c r="E3" s="3"/>
      <c r="F3" s="3" t="s">
        <v>191</v>
      </c>
      <c r="G3" s="4">
        <v>41820</v>
      </c>
      <c r="H3" s="5" t="s">
        <v>192</v>
      </c>
      <c r="I3" s="5" t="s">
        <v>193</v>
      </c>
      <c r="J3" s="5"/>
      <c r="K3" s="3" t="s">
        <v>199</v>
      </c>
      <c r="L3" s="3" t="s">
        <v>200</v>
      </c>
      <c r="M3" s="6">
        <v>155.946</v>
      </c>
      <c r="N3" s="6">
        <v>24.267800000000001</v>
      </c>
      <c r="O3" s="3" t="s">
        <v>195</v>
      </c>
      <c r="P3" s="3">
        <v>150150</v>
      </c>
      <c r="Q3" s="3">
        <v>27.361090000000001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201</v>
      </c>
      <c r="AR3" s="5" t="s">
        <v>193</v>
      </c>
      <c r="AS3" s="5"/>
      <c r="AT3" s="5"/>
      <c r="AU3" s="5"/>
      <c r="AV3" s="5"/>
      <c r="AW3" s="5" t="s">
        <v>202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193</v>
      </c>
      <c r="BK3" s="5"/>
      <c r="BL3" s="5" t="s">
        <v>193</v>
      </c>
      <c r="BM3" s="5"/>
      <c r="BN3" s="5"/>
      <c r="BO3" s="5"/>
      <c r="BP3" s="3"/>
      <c r="BQ3" s="3"/>
      <c r="BR3" s="5"/>
      <c r="BS3" s="5" t="s">
        <v>193</v>
      </c>
      <c r="BT3" s="66"/>
    </row>
    <row r="4" spans="1:72" x14ac:dyDescent="0.15">
      <c r="A4" s="65">
        <v>1607</v>
      </c>
      <c r="B4" s="1">
        <v>41927</v>
      </c>
      <c r="C4" s="2" t="s">
        <v>189</v>
      </c>
      <c r="D4" s="3" t="s">
        <v>198</v>
      </c>
      <c r="E4" s="3"/>
      <c r="F4" s="3" t="s">
        <v>203</v>
      </c>
      <c r="G4" s="4">
        <v>41820</v>
      </c>
      <c r="H4" s="5" t="s">
        <v>192</v>
      </c>
      <c r="I4" s="5" t="s">
        <v>193</v>
      </c>
      <c r="J4" s="5"/>
      <c r="K4" s="3" t="s">
        <v>199</v>
      </c>
      <c r="L4" s="3" t="s">
        <v>200</v>
      </c>
      <c r="M4" s="6">
        <v>276.27269999999999</v>
      </c>
      <c r="N4" s="6">
        <v>32.625639999999997</v>
      </c>
      <c r="O4" s="3"/>
      <c r="P4" s="3"/>
      <c r="Q4" s="3"/>
      <c r="R4" s="3"/>
      <c r="S4" s="3"/>
      <c r="T4" s="3"/>
      <c r="U4" s="3"/>
      <c r="V4" s="3"/>
      <c r="W4" s="6">
        <v>9.7876999999999992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204</v>
      </c>
      <c r="AR4" s="5" t="s">
        <v>193</v>
      </c>
      <c r="AS4" s="5"/>
      <c r="AT4" s="5"/>
      <c r="AU4" s="5"/>
      <c r="AV4" s="5"/>
      <c r="AW4" s="5" t="s">
        <v>202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193</v>
      </c>
      <c r="BK4" s="5"/>
      <c r="BL4" s="5" t="s">
        <v>193</v>
      </c>
      <c r="BM4" s="5"/>
      <c r="BN4" s="5"/>
      <c r="BO4" s="5"/>
      <c r="BP4" s="3"/>
      <c r="BQ4" s="3"/>
      <c r="BR4" s="5"/>
      <c r="BS4" s="5" t="s">
        <v>193</v>
      </c>
      <c r="BT4" s="66"/>
    </row>
  </sheetData>
  <sheetProtection algorithmName="SHA-512" hashValue="Zbr/TxZLNKzKUZtTZMx1uA1Y7DbM00Mw2wiV/9G04UxuTp3wL+ZqJgIjAddlXo7Hw4JRlZr5GZogZZdxW7Kk+w==" saltValue="XWDxnfSIydchcaUvImOuPA==" spinCount="100000" sheet="1" objects="1" scenarios="1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982FC-109C-2542-8D32-A230082A0F30}">
  <sheetPr codeName="Sheet14"/>
  <dimension ref="A1:BT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8" max="68" width="38.6640625" customWidth="1"/>
    <col min="69" max="69" width="11.5" customWidth="1"/>
    <col min="70" max="71" width="11.33203125" customWidth="1"/>
    <col min="72" max="72" width="29.5" customWidth="1"/>
  </cols>
  <sheetData>
    <row r="1" spans="1:72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64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8</v>
      </c>
      <c r="BJ1" s="10" t="s">
        <v>75</v>
      </c>
      <c r="BK1" s="10" t="s">
        <v>143</v>
      </c>
      <c r="BL1" s="10" t="s">
        <v>138</v>
      </c>
      <c r="BM1" s="10" t="s">
        <v>25</v>
      </c>
      <c r="BN1" s="10"/>
      <c r="BO1" s="10"/>
      <c r="BP1" s="8" t="s">
        <v>28</v>
      </c>
      <c r="BQ1" s="8" t="s">
        <v>29</v>
      </c>
      <c r="BR1" s="10" t="s">
        <v>30</v>
      </c>
      <c r="BS1" s="10" t="s">
        <v>144</v>
      </c>
      <c r="BT1" s="8" t="s">
        <v>31</v>
      </c>
    </row>
    <row r="2" spans="1:72" x14ac:dyDescent="0.15">
      <c r="A2" s="65">
        <v>785</v>
      </c>
      <c r="B2" s="1">
        <v>41741</v>
      </c>
      <c r="C2" s="2" t="s">
        <v>189</v>
      </c>
      <c r="D2" s="3" t="s">
        <v>190</v>
      </c>
      <c r="E2" s="3"/>
      <c r="F2" s="3" t="s">
        <v>191</v>
      </c>
      <c r="G2" s="4">
        <v>41626</v>
      </c>
      <c r="H2" s="5" t="s">
        <v>192</v>
      </c>
      <c r="I2" s="5" t="s">
        <v>193</v>
      </c>
      <c r="J2" s="5"/>
      <c r="K2" s="3" t="s">
        <v>190</v>
      </c>
      <c r="L2" s="3" t="s">
        <v>194</v>
      </c>
      <c r="M2" s="6">
        <v>46.1404</v>
      </c>
      <c r="N2" s="6">
        <v>30.3246</v>
      </c>
      <c r="O2" s="3" t="s">
        <v>195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196</v>
      </c>
      <c r="AR2" s="5" t="s">
        <v>193</v>
      </c>
      <c r="AS2" s="5"/>
      <c r="AT2" s="5"/>
      <c r="AU2" s="5"/>
      <c r="AV2" s="5"/>
      <c r="AW2" s="5" t="s">
        <v>193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193</v>
      </c>
      <c r="BK2" s="5"/>
      <c r="BL2" s="5" t="s">
        <v>193</v>
      </c>
      <c r="BM2" s="5"/>
      <c r="BN2" s="5"/>
      <c r="BO2" s="5"/>
      <c r="BP2" s="3"/>
      <c r="BQ2" s="3"/>
      <c r="BR2" s="5"/>
      <c r="BS2" s="5" t="s">
        <v>193</v>
      </c>
      <c r="BT2" s="3" t="s">
        <v>197</v>
      </c>
    </row>
    <row r="3" spans="1:72" x14ac:dyDescent="0.15">
      <c r="A3" s="65">
        <v>1606</v>
      </c>
      <c r="B3" s="4">
        <v>41745</v>
      </c>
      <c r="C3" s="2" t="s">
        <v>167</v>
      </c>
      <c r="D3" s="3" t="s">
        <v>177</v>
      </c>
      <c r="E3" s="3"/>
      <c r="F3" s="3" t="s">
        <v>169</v>
      </c>
      <c r="G3" s="4">
        <v>41455</v>
      </c>
      <c r="H3" s="5" t="s">
        <v>170</v>
      </c>
      <c r="I3" s="5" t="s">
        <v>171</v>
      </c>
      <c r="J3" s="5"/>
      <c r="K3" s="3" t="s">
        <v>179</v>
      </c>
      <c r="L3" s="3" t="s">
        <v>180</v>
      </c>
      <c r="M3" s="6">
        <v>46.1404</v>
      </c>
      <c r="N3" s="6">
        <v>30.3246</v>
      </c>
      <c r="O3" s="3" t="s">
        <v>173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181</v>
      </c>
      <c r="AR3" s="5" t="s">
        <v>171</v>
      </c>
      <c r="AS3" s="5"/>
      <c r="AT3" s="5"/>
      <c r="AU3" s="5"/>
      <c r="AV3" s="5"/>
      <c r="AW3" s="5" t="s">
        <v>182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171</v>
      </c>
      <c r="BK3" s="5"/>
      <c r="BL3" s="5" t="s">
        <v>171</v>
      </c>
      <c r="BM3" s="5"/>
      <c r="BN3" s="5"/>
      <c r="BO3" s="5"/>
      <c r="BP3" s="3"/>
      <c r="BQ3" s="3"/>
      <c r="BR3" s="5"/>
      <c r="BS3" s="5" t="s">
        <v>171</v>
      </c>
      <c r="BT3" s="66"/>
    </row>
    <row r="4" spans="1:72" x14ac:dyDescent="0.15">
      <c r="A4" s="65">
        <v>1607</v>
      </c>
      <c r="B4" s="4">
        <v>41745</v>
      </c>
      <c r="C4" s="2" t="s">
        <v>167</v>
      </c>
      <c r="D4" s="3" t="s">
        <v>177</v>
      </c>
      <c r="E4" s="3"/>
      <c r="F4" s="3" t="s">
        <v>185</v>
      </c>
      <c r="G4" s="4">
        <v>41455</v>
      </c>
      <c r="H4" s="5" t="s">
        <v>170</v>
      </c>
      <c r="I4" s="5" t="s">
        <v>171</v>
      </c>
      <c r="J4" s="5"/>
      <c r="K4" s="3" t="s">
        <v>179</v>
      </c>
      <c r="L4" s="3" t="s">
        <v>180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188</v>
      </c>
      <c r="AR4" s="5" t="s">
        <v>171</v>
      </c>
      <c r="AS4" s="5"/>
      <c r="AT4" s="5"/>
      <c r="AU4" s="5"/>
      <c r="AV4" s="5"/>
      <c r="AW4" s="5" t="s">
        <v>182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171</v>
      </c>
      <c r="BK4" s="5"/>
      <c r="BL4" s="5" t="s">
        <v>171</v>
      </c>
      <c r="BM4" s="5"/>
      <c r="BN4" s="5"/>
      <c r="BO4" s="5"/>
      <c r="BP4" s="3"/>
      <c r="BQ4" s="3"/>
      <c r="BR4" s="5"/>
      <c r="BS4" s="5" t="s">
        <v>171</v>
      </c>
      <c r="BT4" s="66"/>
    </row>
  </sheetData>
  <sheetProtection algorithmName="SHA-512" hashValue="FG7G+AmAs8zevnLfSlizR7lslXcGr7Wt0vAh6D1BZM0kormjdYGD7YRaHlhJrlJLoBeQqsOd+1dBylJtn7+jaQ==" saltValue="CcVfzEZkL1+HJ/4hGBC9+A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R4"/>
  <sheetViews>
    <sheetView workbookViewId="0">
      <selection activeCell="A7" sqref="A7:XFD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62</v>
      </c>
      <c r="AZ1" s="28" t="s">
        <v>92</v>
      </c>
      <c r="BA1" s="27" t="s">
        <v>101</v>
      </c>
      <c r="BB1" s="28" t="s">
        <v>139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144</v>
      </c>
      <c r="BR1" s="8" t="s">
        <v>31</v>
      </c>
    </row>
    <row r="2" spans="1:70" x14ac:dyDescent="0.15">
      <c r="A2" s="65">
        <v>785</v>
      </c>
      <c r="B2" s="4">
        <v>41554</v>
      </c>
      <c r="C2" s="2" t="s">
        <v>167</v>
      </c>
      <c r="D2" s="3" t="s">
        <v>168</v>
      </c>
      <c r="E2" s="3"/>
      <c r="F2" s="3" t="s">
        <v>169</v>
      </c>
      <c r="G2" s="4">
        <v>41455</v>
      </c>
      <c r="H2" s="5" t="s">
        <v>170</v>
      </c>
      <c r="I2" s="5" t="s">
        <v>171</v>
      </c>
      <c r="J2" s="5"/>
      <c r="K2" s="3" t="s">
        <v>168</v>
      </c>
      <c r="L2" s="3" t="s">
        <v>172</v>
      </c>
      <c r="M2" s="6">
        <v>46.1404</v>
      </c>
      <c r="N2" s="6">
        <v>30.3246</v>
      </c>
      <c r="O2" s="3" t="s">
        <v>173</v>
      </c>
      <c r="P2" s="3">
        <v>150150</v>
      </c>
      <c r="Q2" s="3">
        <v>27.361999999999998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t="s">
        <v>174</v>
      </c>
      <c r="AR2" s="5" t="s">
        <v>175</v>
      </c>
      <c r="AS2" s="5"/>
      <c r="AT2" s="5"/>
      <c r="AU2" s="5"/>
      <c r="AV2" s="5"/>
      <c r="AW2" s="5" t="s">
        <v>175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/>
      <c r="BJ2" s="5" t="s">
        <v>175</v>
      </c>
      <c r="BK2" s="5"/>
      <c r="BL2" s="5" t="s">
        <v>171</v>
      </c>
      <c r="BM2" s="5"/>
      <c r="BN2" s="3"/>
      <c r="BO2" s="3"/>
      <c r="BP2" s="5"/>
      <c r="BQ2" s="5" t="s">
        <v>171</v>
      </c>
      <c r="BR2" s="3" t="s">
        <v>176</v>
      </c>
    </row>
    <row r="3" spans="1:70" x14ac:dyDescent="0.15">
      <c r="A3" s="65">
        <v>1606</v>
      </c>
      <c r="B3" s="4">
        <v>41554</v>
      </c>
      <c r="C3" s="2" t="s">
        <v>167</v>
      </c>
      <c r="D3" s="3" t="s">
        <v>177</v>
      </c>
      <c r="E3" s="3"/>
      <c r="F3" s="3" t="s">
        <v>169</v>
      </c>
      <c r="G3" s="4">
        <v>41455</v>
      </c>
      <c r="H3" s="5" t="s">
        <v>178</v>
      </c>
      <c r="I3" s="5" t="s">
        <v>171</v>
      </c>
      <c r="J3" s="5"/>
      <c r="K3" s="3" t="s">
        <v>179</v>
      </c>
      <c r="L3" s="3" t="s">
        <v>180</v>
      </c>
      <c r="M3" s="6">
        <v>46.1404</v>
      </c>
      <c r="N3" s="6">
        <v>30.3246</v>
      </c>
      <c r="O3" s="3" t="s">
        <v>173</v>
      </c>
      <c r="P3" s="3">
        <v>150150</v>
      </c>
      <c r="Q3" s="3">
        <v>27.361999999999998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181</v>
      </c>
      <c r="AR3" s="5" t="s">
        <v>171</v>
      </c>
      <c r="AS3" s="5"/>
      <c r="AT3" s="5"/>
      <c r="AU3" s="5"/>
      <c r="AV3" s="5"/>
      <c r="AW3" s="5" t="s">
        <v>182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/>
      <c r="BJ3" s="5" t="s">
        <v>171</v>
      </c>
      <c r="BK3" s="5"/>
      <c r="BL3" s="5" t="s">
        <v>171</v>
      </c>
      <c r="BM3" s="5"/>
      <c r="BN3" s="3"/>
      <c r="BO3" s="3"/>
      <c r="BP3" s="5"/>
      <c r="BQ3" s="5" t="s">
        <v>171</v>
      </c>
      <c r="BR3" s="66"/>
    </row>
    <row r="4" spans="1:70" x14ac:dyDescent="0.15">
      <c r="A4" s="65">
        <v>1607</v>
      </c>
      <c r="B4" s="4">
        <v>41554</v>
      </c>
      <c r="C4" s="2" t="s">
        <v>183</v>
      </c>
      <c r="D4" s="3" t="s">
        <v>184</v>
      </c>
      <c r="E4" s="3"/>
      <c r="F4" s="3" t="s">
        <v>185</v>
      </c>
      <c r="G4" s="4">
        <v>41455</v>
      </c>
      <c r="H4" s="5" t="s">
        <v>178</v>
      </c>
      <c r="I4" s="5" t="s">
        <v>171</v>
      </c>
      <c r="J4" s="5"/>
      <c r="K4" s="3" t="s">
        <v>186</v>
      </c>
      <c r="L4" s="3" t="s">
        <v>187</v>
      </c>
      <c r="M4" s="6">
        <v>190.58</v>
      </c>
      <c r="N4" s="6">
        <v>33.448099999999997</v>
      </c>
      <c r="O4" s="3"/>
      <c r="P4" s="3"/>
      <c r="Q4" s="3"/>
      <c r="R4" s="3"/>
      <c r="S4" s="3"/>
      <c r="T4" s="3"/>
      <c r="U4" s="3"/>
      <c r="V4" s="3"/>
      <c r="W4" s="6">
        <v>10.3193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188</v>
      </c>
      <c r="AR4" s="5" t="s">
        <v>171</v>
      </c>
      <c r="AS4" s="5"/>
      <c r="AT4" s="5"/>
      <c r="AU4" s="5"/>
      <c r="AV4" s="5"/>
      <c r="AW4" s="5" t="s">
        <v>182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/>
      <c r="BJ4" s="5" t="s">
        <v>171</v>
      </c>
      <c r="BK4" s="5"/>
      <c r="BL4" s="5" t="s">
        <v>171</v>
      </c>
      <c r="BM4" s="5"/>
      <c r="BN4" s="3"/>
      <c r="BO4" s="3"/>
      <c r="BP4" s="5"/>
      <c r="BQ4" s="5" t="s">
        <v>171</v>
      </c>
      <c r="BR4" s="66"/>
    </row>
  </sheetData>
  <sheetProtection algorithmName="SHA-512" hashValue="L9heKA6awbC3MFCRHZsrmFU775LxynFY6uVGNc3T2a7x0n5vPe3PpEXuorx4/KDVFSDmfOyJ7+AR2xmeg5D77g==" saltValue="6WhsrqPDDqKR91fUGp4Akw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R4"/>
  <sheetViews>
    <sheetView topLeftCell="B1" workbookViewId="0">
      <selection activeCell="H19" sqref="H19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91</v>
      </c>
      <c r="AZ1" s="28" t="s">
        <v>114</v>
      </c>
      <c r="BA1" s="27" t="s">
        <v>101</v>
      </c>
      <c r="BB1" s="28" t="s">
        <v>139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144</v>
      </c>
      <c r="BR1" s="8" t="s">
        <v>31</v>
      </c>
    </row>
    <row r="2" spans="1:70" x14ac:dyDescent="0.15">
      <c r="A2" s="3">
        <v>785</v>
      </c>
      <c r="B2" s="1">
        <v>41013</v>
      </c>
      <c r="C2" s="2" t="s">
        <v>117</v>
      </c>
      <c r="D2" s="3" t="s">
        <v>96</v>
      </c>
      <c r="E2" s="3"/>
      <c r="F2" s="3" t="s">
        <v>119</v>
      </c>
      <c r="G2" s="4">
        <v>41235</v>
      </c>
      <c r="H2" s="5" t="s">
        <v>98</v>
      </c>
      <c r="I2" s="5" t="s">
        <v>111</v>
      </c>
      <c r="J2" s="5"/>
      <c r="K2" s="3" t="s">
        <v>96</v>
      </c>
      <c r="L2" s="3" t="s">
        <v>134</v>
      </c>
      <c r="M2" s="6">
        <v>41.925899999999999</v>
      </c>
      <c r="N2" s="6">
        <v>27.55</v>
      </c>
      <c r="O2" s="3" t="s">
        <v>112</v>
      </c>
      <c r="P2" s="3">
        <v>148500</v>
      </c>
      <c r="Q2" s="3">
        <v>24.86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113</v>
      </c>
      <c r="AR2" s="5" t="s">
        <v>111</v>
      </c>
      <c r="AS2" s="5"/>
      <c r="AT2" s="5"/>
      <c r="AU2" s="5"/>
      <c r="AV2" s="5"/>
      <c r="AW2" s="5" t="s">
        <v>111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111</v>
      </c>
      <c r="BK2" s="5"/>
      <c r="BL2" s="5" t="s">
        <v>111</v>
      </c>
      <c r="BM2" s="5"/>
      <c r="BN2" s="3"/>
      <c r="BO2" s="3"/>
      <c r="BP2" s="5"/>
      <c r="BQ2" s="5" t="s">
        <v>111</v>
      </c>
      <c r="BR2" s="3" t="s">
        <v>116</v>
      </c>
    </row>
    <row r="3" spans="1:70" x14ac:dyDescent="0.15">
      <c r="A3" s="3">
        <v>1606</v>
      </c>
      <c r="B3" s="1">
        <v>41013</v>
      </c>
      <c r="C3" s="2" t="s">
        <v>117</v>
      </c>
      <c r="D3" s="3" t="s">
        <v>118</v>
      </c>
      <c r="E3" s="3"/>
      <c r="F3" s="3" t="s">
        <v>119</v>
      </c>
      <c r="G3" s="4">
        <v>41235</v>
      </c>
      <c r="H3" s="5" t="s">
        <v>98</v>
      </c>
      <c r="I3" s="5" t="s">
        <v>111</v>
      </c>
      <c r="J3" s="5"/>
      <c r="K3" s="3" t="s">
        <v>118</v>
      </c>
      <c r="L3" s="3" t="s">
        <v>135</v>
      </c>
      <c r="M3" s="6">
        <v>41.925899999999999</v>
      </c>
      <c r="N3" s="6">
        <v>27.55</v>
      </c>
      <c r="O3" s="3" t="s">
        <v>112</v>
      </c>
      <c r="P3" s="3">
        <v>148500</v>
      </c>
      <c r="Q3" s="3">
        <v>24.86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121</v>
      </c>
      <c r="AR3" s="5" t="s">
        <v>111</v>
      </c>
      <c r="AS3" s="5"/>
      <c r="AT3" s="5"/>
      <c r="AU3" s="5" t="s">
        <v>122</v>
      </c>
      <c r="AV3" s="5">
        <v>6.49</v>
      </c>
      <c r="AW3" s="5" t="s">
        <v>123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111</v>
      </c>
      <c r="BK3" s="5"/>
      <c r="BL3" s="5" t="s">
        <v>111</v>
      </c>
      <c r="BM3" s="5"/>
      <c r="BN3" s="3"/>
      <c r="BO3" s="3"/>
      <c r="BP3" s="5"/>
      <c r="BQ3" s="5" t="s">
        <v>111</v>
      </c>
      <c r="BR3" s="3"/>
    </row>
    <row r="4" spans="1:70" x14ac:dyDescent="0.15">
      <c r="A4" s="3">
        <v>1607</v>
      </c>
      <c r="B4" s="1">
        <v>41013</v>
      </c>
      <c r="C4" s="2" t="s">
        <v>117</v>
      </c>
      <c r="D4" s="3" t="s">
        <v>118</v>
      </c>
      <c r="E4" s="3"/>
      <c r="F4" s="3" t="s">
        <v>124</v>
      </c>
      <c r="G4" s="4">
        <v>41235</v>
      </c>
      <c r="H4" s="5" t="s">
        <v>98</v>
      </c>
      <c r="I4" s="5" t="s">
        <v>111</v>
      </c>
      <c r="J4" s="5"/>
      <c r="K4" s="3" t="s">
        <v>118</v>
      </c>
      <c r="L4" s="3" t="s">
        <v>135</v>
      </c>
      <c r="M4" s="6">
        <v>171.88</v>
      </c>
      <c r="N4" s="6">
        <v>30.17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125</v>
      </c>
      <c r="AR4" s="5" t="s">
        <v>111</v>
      </c>
      <c r="AS4" s="5"/>
      <c r="AT4" s="5"/>
      <c r="AU4" s="5" t="s">
        <v>122</v>
      </c>
      <c r="AV4" s="5">
        <v>6.49</v>
      </c>
      <c r="AW4" s="5" t="s">
        <v>123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111</v>
      </c>
      <c r="BK4" s="5"/>
      <c r="BL4" s="5" t="s">
        <v>111</v>
      </c>
      <c r="BM4" s="5"/>
      <c r="BN4" s="3"/>
      <c r="BO4" s="3"/>
      <c r="BP4" s="5"/>
      <c r="BQ4" s="5" t="s">
        <v>111</v>
      </c>
      <c r="BR4" s="3"/>
    </row>
  </sheetData>
  <sheetProtection algorithmName="SHA-512" hashValue="iaiGwUSJQYVxiFkKVK0FCNKaItcR8DzpfEk3J60VCPvqTFeVaOP3n8xhIULfvEQyeIF60EIuqHuAqqCqx0cZtg==" saltValue="9BdVpRODCYM80S07hSyMfw==" spinCount="100000" sheet="1" objects="1" scenarios="1"/>
  <phoneticPr fontId="3" type="noConversion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4"/>
  <sheetViews>
    <sheetView workbookViewId="0">
      <selection activeCell="BI5" sqref="BI5"/>
    </sheetView>
  </sheetViews>
  <sheetFormatPr baseColWidth="10" defaultRowHeight="13" x14ac:dyDescent="0.15"/>
  <cols>
    <col min="1" max="1" width="5.5" customWidth="1"/>
    <col min="2" max="2" width="12" customWidth="1"/>
    <col min="3" max="3" width="8.5" customWidth="1"/>
    <col min="4" max="4" width="12.6640625" customWidth="1"/>
    <col min="5" max="5" width="7.33203125" customWidth="1"/>
    <col min="6" max="6" width="18.6640625" customWidth="1"/>
    <col min="7" max="7" width="10" customWidth="1"/>
    <col min="8" max="10" width="9.83203125" customWidth="1"/>
    <col min="11" max="11" width="11.6640625" customWidth="1"/>
    <col min="12" max="12" width="21.1640625" customWidth="1"/>
    <col min="13" max="13" width="9.83203125" customWidth="1"/>
    <col min="14" max="14" width="9.6640625" customWidth="1"/>
    <col min="15" max="15" width="7.83203125" customWidth="1"/>
    <col min="16" max="21" width="8.5" customWidth="1"/>
    <col min="22" max="22" width="9.1640625" customWidth="1"/>
    <col min="23" max="30" width="9.5" customWidth="1"/>
    <col min="31" max="31" width="8.5" customWidth="1"/>
    <col min="32" max="35" width="7.83203125" customWidth="1"/>
    <col min="36" max="36" width="8.83203125" customWidth="1"/>
    <col min="37" max="37" width="9.1640625" customWidth="1"/>
    <col min="38" max="38" width="10" customWidth="1"/>
    <col min="39" max="42" width="10.1640625" customWidth="1"/>
    <col min="43" max="43" width="27.6640625" customWidth="1"/>
    <col min="44" max="47" width="9.33203125" customWidth="1"/>
    <col min="48" max="49" width="7.83203125" customWidth="1"/>
    <col min="50" max="50" width="10.1640625" customWidth="1"/>
    <col min="66" max="66" width="38.6640625" customWidth="1"/>
    <col min="67" max="67" width="11.5" customWidth="1"/>
    <col min="68" max="69" width="11.33203125" customWidth="1"/>
    <col min="70" max="70" width="29.5" customWidth="1"/>
  </cols>
  <sheetData>
    <row r="1" spans="1:70" ht="112" x14ac:dyDescent="0.15">
      <c r="A1" s="7" t="s">
        <v>126</v>
      </c>
      <c r="B1" s="7" t="s">
        <v>145</v>
      </c>
      <c r="C1" s="8" t="s">
        <v>146</v>
      </c>
      <c r="D1" s="9" t="s">
        <v>147</v>
      </c>
      <c r="E1" s="9" t="s">
        <v>148</v>
      </c>
      <c r="F1" s="9" t="s">
        <v>149</v>
      </c>
      <c r="G1" s="7" t="s">
        <v>150</v>
      </c>
      <c r="H1" s="10" t="s">
        <v>151</v>
      </c>
      <c r="I1" s="10" t="s">
        <v>152</v>
      </c>
      <c r="J1" s="10" t="s">
        <v>127</v>
      </c>
      <c r="K1" s="9" t="s">
        <v>136</v>
      </c>
      <c r="L1" s="11" t="s">
        <v>137</v>
      </c>
      <c r="M1" s="12" t="s">
        <v>76</v>
      </c>
      <c r="N1" s="13" t="s">
        <v>153</v>
      </c>
      <c r="O1" s="13" t="s">
        <v>77</v>
      </c>
      <c r="P1" s="13" t="s">
        <v>154</v>
      </c>
      <c r="Q1" s="13" t="s">
        <v>155</v>
      </c>
      <c r="R1" s="13" t="s">
        <v>156</v>
      </c>
      <c r="S1" s="13" t="s">
        <v>157</v>
      </c>
      <c r="T1" s="13" t="s">
        <v>158</v>
      </c>
      <c r="U1" s="13" t="s">
        <v>159</v>
      </c>
      <c r="V1" s="14" t="s">
        <v>160</v>
      </c>
      <c r="W1" s="15" t="s">
        <v>161</v>
      </c>
      <c r="X1" s="15" t="s">
        <v>162</v>
      </c>
      <c r="Y1" s="15" t="s">
        <v>163</v>
      </c>
      <c r="Z1" s="15" t="s">
        <v>164</v>
      </c>
      <c r="AA1" s="15" t="s">
        <v>46</v>
      </c>
      <c r="AB1" s="15" t="s">
        <v>47</v>
      </c>
      <c r="AC1" s="15" t="s">
        <v>48</v>
      </c>
      <c r="AD1" s="15" t="s">
        <v>141</v>
      </c>
      <c r="AE1" s="15" t="s">
        <v>142</v>
      </c>
      <c r="AF1" s="16" t="s">
        <v>115</v>
      </c>
      <c r="AG1" s="17" t="s">
        <v>63</v>
      </c>
      <c r="AH1" s="17" t="s">
        <v>93</v>
      </c>
      <c r="AI1" s="18" t="s">
        <v>94</v>
      </c>
      <c r="AJ1" s="18" t="s">
        <v>66</v>
      </c>
      <c r="AK1" s="18" t="s">
        <v>67</v>
      </c>
      <c r="AL1" s="18" t="s">
        <v>68</v>
      </c>
      <c r="AM1" s="18" t="s">
        <v>69</v>
      </c>
      <c r="AN1" s="19" t="s">
        <v>70</v>
      </c>
      <c r="AO1" s="19" t="s">
        <v>12</v>
      </c>
      <c r="AP1" s="19" t="s">
        <v>13</v>
      </c>
      <c r="AQ1" s="20" t="s">
        <v>14</v>
      </c>
      <c r="AR1" s="21" t="s">
        <v>15</v>
      </c>
      <c r="AS1" s="21" t="s">
        <v>86</v>
      </c>
      <c r="AT1" s="22" t="s">
        <v>87</v>
      </c>
      <c r="AU1" s="23" t="s">
        <v>71</v>
      </c>
      <c r="AV1" s="24" t="s">
        <v>88</v>
      </c>
      <c r="AW1" s="25" t="s">
        <v>89</v>
      </c>
      <c r="AX1" s="26" t="s">
        <v>90</v>
      </c>
      <c r="AY1" s="27" t="s">
        <v>91</v>
      </c>
      <c r="AZ1" s="28" t="s">
        <v>92</v>
      </c>
      <c r="BA1" s="27" t="s">
        <v>101</v>
      </c>
      <c r="BB1" s="28" t="s">
        <v>139</v>
      </c>
      <c r="BC1" s="27" t="s">
        <v>99</v>
      </c>
      <c r="BD1" s="28" t="s">
        <v>100</v>
      </c>
      <c r="BE1" s="27" t="s">
        <v>26</v>
      </c>
      <c r="BF1" s="29" t="s">
        <v>27</v>
      </c>
      <c r="BG1" s="27" t="s">
        <v>72</v>
      </c>
      <c r="BH1" s="29" t="s">
        <v>73</v>
      </c>
      <c r="BI1" s="10" t="s">
        <v>74</v>
      </c>
      <c r="BJ1" s="10" t="s">
        <v>75</v>
      </c>
      <c r="BK1" s="10" t="s">
        <v>143</v>
      </c>
      <c r="BL1" s="10" t="s">
        <v>138</v>
      </c>
      <c r="BM1" s="10" t="s">
        <v>25</v>
      </c>
      <c r="BN1" s="8" t="s">
        <v>28</v>
      </c>
      <c r="BO1" s="8" t="s">
        <v>29</v>
      </c>
      <c r="BP1" s="10" t="s">
        <v>30</v>
      </c>
      <c r="BQ1" s="10" t="s">
        <v>144</v>
      </c>
      <c r="BR1" s="8" t="s">
        <v>31</v>
      </c>
    </row>
    <row r="2" spans="1:70" x14ac:dyDescent="0.15">
      <c r="A2" s="3">
        <v>785</v>
      </c>
      <c r="B2" s="1">
        <v>41013</v>
      </c>
      <c r="C2" s="2" t="s">
        <v>95</v>
      </c>
      <c r="D2" s="3" t="s">
        <v>96</v>
      </c>
      <c r="E2" s="3"/>
      <c r="F2" s="3" t="s">
        <v>97</v>
      </c>
      <c r="G2" s="4">
        <v>40724</v>
      </c>
      <c r="H2" s="5" t="s">
        <v>98</v>
      </c>
      <c r="I2" s="5" t="s">
        <v>111</v>
      </c>
      <c r="J2" s="5"/>
      <c r="K2" s="3" t="s">
        <v>96</v>
      </c>
      <c r="L2" s="3" t="s">
        <v>134</v>
      </c>
      <c r="M2" s="6">
        <v>40.700000000000003</v>
      </c>
      <c r="N2" s="6">
        <v>26.75</v>
      </c>
      <c r="O2" s="3" t="s">
        <v>112</v>
      </c>
      <c r="P2" s="3">
        <v>125000</v>
      </c>
      <c r="Q2" s="3">
        <v>24.14</v>
      </c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 t="s">
        <v>113</v>
      </c>
      <c r="AR2" s="5" t="s">
        <v>111</v>
      </c>
      <c r="AS2" s="5"/>
      <c r="AT2" s="5"/>
      <c r="AU2" s="5"/>
      <c r="AV2" s="5"/>
      <c r="AW2" s="5" t="s">
        <v>111</v>
      </c>
      <c r="AX2" s="3"/>
      <c r="AY2" s="5">
        <v>0</v>
      </c>
      <c r="AZ2" s="5">
        <v>0</v>
      </c>
      <c r="BA2" s="5">
        <v>0</v>
      </c>
      <c r="BB2" s="5">
        <v>0</v>
      </c>
      <c r="BC2" s="5">
        <v>0</v>
      </c>
      <c r="BD2" s="5">
        <v>0</v>
      </c>
      <c r="BE2" s="5">
        <v>0</v>
      </c>
      <c r="BF2" s="5">
        <v>0</v>
      </c>
      <c r="BG2" s="5">
        <v>0</v>
      </c>
      <c r="BH2" s="5">
        <v>0</v>
      </c>
      <c r="BI2" s="5">
        <v>0</v>
      </c>
      <c r="BJ2" s="5" t="s">
        <v>111</v>
      </c>
      <c r="BK2" s="5"/>
      <c r="BL2" s="5" t="s">
        <v>111</v>
      </c>
      <c r="BM2" s="5"/>
      <c r="BN2" s="3"/>
      <c r="BO2" s="3"/>
      <c r="BP2" s="5"/>
      <c r="BQ2" s="5" t="s">
        <v>111</v>
      </c>
      <c r="BR2" s="3" t="s">
        <v>116</v>
      </c>
    </row>
    <row r="3" spans="1:70" x14ac:dyDescent="0.15">
      <c r="A3" s="3">
        <v>1606</v>
      </c>
      <c r="B3" s="1">
        <v>41013</v>
      </c>
      <c r="C3" s="2" t="s">
        <v>117</v>
      </c>
      <c r="D3" s="3" t="s">
        <v>118</v>
      </c>
      <c r="E3" s="3"/>
      <c r="F3" s="3" t="s">
        <v>119</v>
      </c>
      <c r="G3" s="4">
        <v>40724</v>
      </c>
      <c r="H3" s="5" t="s">
        <v>98</v>
      </c>
      <c r="I3" s="5" t="s">
        <v>111</v>
      </c>
      <c r="J3" s="5"/>
      <c r="K3" s="3" t="s">
        <v>118</v>
      </c>
      <c r="L3" s="3" t="s">
        <v>135</v>
      </c>
      <c r="M3" s="6">
        <v>40.700000000000003</v>
      </c>
      <c r="N3" s="6">
        <v>26.75</v>
      </c>
      <c r="O3" s="3" t="s">
        <v>120</v>
      </c>
      <c r="P3" s="3">
        <v>148500</v>
      </c>
      <c r="Q3" s="3">
        <v>24.14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 t="s">
        <v>121</v>
      </c>
      <c r="AR3" s="5" t="s">
        <v>111</v>
      </c>
      <c r="AS3" s="5"/>
      <c r="AT3" s="5"/>
      <c r="AU3" s="5" t="s">
        <v>122</v>
      </c>
      <c r="AV3" s="5">
        <v>6.49</v>
      </c>
      <c r="AW3" s="5" t="s">
        <v>123</v>
      </c>
      <c r="AX3" s="3"/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 t="s">
        <v>111</v>
      </c>
      <c r="BK3" s="5"/>
      <c r="BL3" s="5" t="s">
        <v>111</v>
      </c>
      <c r="BM3" s="5"/>
      <c r="BN3" s="3"/>
      <c r="BO3" s="3"/>
      <c r="BP3" s="5"/>
      <c r="BQ3" s="5" t="s">
        <v>111</v>
      </c>
      <c r="BR3" s="3"/>
    </row>
    <row r="4" spans="1:70" x14ac:dyDescent="0.15">
      <c r="A4" s="3">
        <v>1607</v>
      </c>
      <c r="B4" s="1">
        <v>41013</v>
      </c>
      <c r="C4" s="2" t="s">
        <v>117</v>
      </c>
      <c r="D4" s="3" t="s">
        <v>118</v>
      </c>
      <c r="E4" s="3"/>
      <c r="F4" s="3" t="s">
        <v>124</v>
      </c>
      <c r="G4" s="4">
        <v>40724</v>
      </c>
      <c r="H4" s="5" t="s">
        <v>98</v>
      </c>
      <c r="I4" s="5" t="s">
        <v>111</v>
      </c>
      <c r="J4" s="5"/>
      <c r="K4" s="3" t="s">
        <v>118</v>
      </c>
      <c r="L4" s="3" t="s">
        <v>135</v>
      </c>
      <c r="M4" s="6">
        <v>166.87</v>
      </c>
      <c r="N4" s="6">
        <v>29.29</v>
      </c>
      <c r="O4" s="3"/>
      <c r="P4" s="3"/>
      <c r="Q4" s="3"/>
      <c r="R4" s="3"/>
      <c r="S4" s="3"/>
      <c r="T4" s="3"/>
      <c r="U4" s="3"/>
      <c r="V4" s="3"/>
      <c r="W4" s="6">
        <v>9.0299999999999994</v>
      </c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6"/>
      <c r="AK4" s="6"/>
      <c r="AL4" s="6"/>
      <c r="AM4" s="3"/>
      <c r="AN4" s="3"/>
      <c r="AO4" s="3"/>
      <c r="AP4" s="3"/>
      <c r="AQ4" s="3" t="s">
        <v>125</v>
      </c>
      <c r="AR4" s="5" t="s">
        <v>111</v>
      </c>
      <c r="AS4" s="5"/>
      <c r="AT4" s="5"/>
      <c r="AU4" s="5" t="s">
        <v>122</v>
      </c>
      <c r="AV4" s="5">
        <v>6.49</v>
      </c>
      <c r="AW4" s="5" t="s">
        <v>123</v>
      </c>
      <c r="AX4" s="3"/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 t="s">
        <v>111</v>
      </c>
      <c r="BK4" s="5"/>
      <c r="BL4" s="5" t="s">
        <v>111</v>
      </c>
      <c r="BM4" s="5"/>
      <c r="BN4" s="3"/>
      <c r="BO4" s="3"/>
      <c r="BP4" s="5"/>
      <c r="BQ4" s="5" t="s">
        <v>111</v>
      </c>
      <c r="BR4" s="3"/>
    </row>
  </sheetData>
  <sheetProtection algorithmName="SHA-512" hashValue="vaaWcwvJd7+aFYDCdT81JZI0e6whbBrH1BzBBBuyyURpgGDAURE6S8JEZFhSRKj8Tk3gajw0Si4D0qyogEc2QQ==" saltValue="OsH1TZILnJlcf7r9j+o2gg==" spinCount="100000" sheet="1" objects="1" scenarios="1"/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915AA-EE22-8542-8FB3-B19A3BBABC09}">
  <sheetPr codeName="Sheet26">
    <tabColor theme="9" tint="0.39997558519241921"/>
  </sheetPr>
  <dimension ref="A1:AT60"/>
  <sheetViews>
    <sheetView zoomScale="90" zoomScaleNormal="90" workbookViewId="0">
      <selection activeCell="Q1" sqref="Q1:T104857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126" t="s">
        <v>61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</row>
    <row r="2" spans="1:46" ht="14" x14ac:dyDescent="0.15">
      <c r="A2" s="128" t="s">
        <v>11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</row>
    <row r="3" spans="1:46" ht="15" thickBot="1" x14ac:dyDescent="0.2">
      <c r="A3" s="126"/>
      <c r="B3" s="126"/>
      <c r="C3" s="126"/>
      <c r="D3" s="126"/>
      <c r="E3" s="126"/>
      <c r="F3" s="126"/>
      <c r="G3" s="129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  <c r="AR5" s="126"/>
      <c r="AS5" s="126"/>
      <c r="AT5" s="126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</row>
    <row r="7" spans="1:46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161" t="s">
        <v>60</v>
      </c>
      <c r="W7" s="160" t="s">
        <v>130</v>
      </c>
      <c r="X7" s="162" t="s">
        <v>131</v>
      </c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</row>
    <row r="8" spans="1:46" ht="18" customHeight="1" x14ac:dyDescent="0.15">
      <c r="A8" s="152" t="str">
        <f>'WA Oct 2022'!K2</f>
        <v>Horizon Power</v>
      </c>
      <c r="B8" s="154" t="str">
        <f>'WA Oct 2022'!L2</f>
        <v xml:space="preserve">Regulated </v>
      </c>
      <c r="C8" s="139">
        <f>IF('WA Oct 2022'!BP2=0,91*'WA Oct 2022'!M2/100,(91*'WA Oct 2022'!M2/100)+'WA Oct 2022'!BP2/4)</f>
        <v>159.15899999999999</v>
      </c>
      <c r="D8" s="139">
        <f>IF('WA Oct 2022'!O2="",$C$5*'WA Oct 2022'!N2/100,IF($C$5&gt;='WA Oct 2022'!P2,('WA Oct 2022'!P2*'WA Oct 2022'!N2/100),($C$5*'WA Oct 2022'!N2/100)))</f>
        <v>1360.8681818181817</v>
      </c>
      <c r="E8" s="139">
        <f>IF(AND('WA Oct 2022'!P2&gt;0,'WA Oct 2022'!R2&gt;0),IF($C$5&lt;'WA Oct 2022'!P2,0,IF($C$5&lt;=('WA Oct 2022'!R2+'WA Oct 2022'!P2),(($C$5-'WA Oct 2022'!P2)*'WA Oct 2022'!Q2/100),(('WA Oct 2022'!R2)*'WA Oct 2022'!Q2/100))),0)</f>
        <v>0</v>
      </c>
      <c r="F8" s="139">
        <f>IF(AND('WA Oct 2022'!Q2&gt;0,'WA Oct 2022'!S2&gt;0),IF($C$5&lt;('WA Oct 2022'!R2+'WA Oct 2022'!P2),0,IF($C$5&lt;=('WA Oct 2022'!T2+'WA Oct 2022'!R2+'WA Oct 2022'!P2),(($C$5-('WA Oct 2022'!R2+'WA Oct 2022'!P2))*'WA Oct 2022'!S2/100),('WA Oct 2022'!T2*'WA Oct 2022'!S2/100))),0)</f>
        <v>0</v>
      </c>
      <c r="G8" s="140">
        <v>0</v>
      </c>
      <c r="H8" s="139">
        <f>IF(AND('WA Oct 2022'!R2&gt;0,'WA Oct 2022'!T2&gt;0),IF(($C$5&lt;'WA Oct 2022'!T2),(0),($C$5-'WA Oct 2022'!T2)*'WA Oct 2022'!U2/100),IF(AND('WA Oct 2022'!R2&gt;0,'WA Oct 2022'!T2=""),IF(($C$5&lt;'WA Oct 2022'!R2+'WA Oct 2022'!P2),(0),(($C$5-('WA Oct 2022'!R2+'WA Oct 2022'!P2))*'WA Oct 2022'!S2/100)),IF(AND('WA Oct 2022'!P2&gt;0,'WA Oct 2022'!R2=""&gt;0),IF(($C$5&lt;'WA Oct 2022'!P2),(0),($C$5-'WA Oct 2022'!P2)*'WA Oct 2022'!Q2/100),0)))</f>
        <v>0</v>
      </c>
      <c r="I8" s="141">
        <f>SUM(C8:H8)</f>
        <v>1520.0271818181818</v>
      </c>
      <c r="J8" s="141">
        <f>(I8-C8)*4</f>
        <v>5443.4727272727268</v>
      </c>
      <c r="K8" s="141">
        <f>I8*4</f>
        <v>6080.1087272727273</v>
      </c>
      <c r="L8" s="142">
        <f>K8*1.1</f>
        <v>6688.1196000000009</v>
      </c>
      <c r="M8" s="138">
        <v>0</v>
      </c>
      <c r="N8" s="138">
        <f>'WA Oct 2022'!BC2</f>
        <v>0</v>
      </c>
      <c r="O8" s="138">
        <f>'WA Oct 2022'!BD2</f>
        <v>0</v>
      </c>
      <c r="P8" s="138">
        <f>'WA Oct 2022'!BE2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6080.1087272727273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6080.1087272727273</v>
      </c>
      <c r="U8" s="142">
        <f>S8*1.1</f>
        <v>6688.1196000000009</v>
      </c>
      <c r="V8" s="142">
        <f>T8*1.1</f>
        <v>6688.1196000000009</v>
      </c>
      <c r="W8" s="143">
        <f>'WA Oct 2022'!BL2</f>
        <v>0</v>
      </c>
      <c r="X8" s="204">
        <f>'WA Oct 2022'!BM2</f>
        <v>0</v>
      </c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</row>
    <row r="9" spans="1:46" ht="18" customHeight="1" thickBot="1" x14ac:dyDescent="0.2">
      <c r="A9" s="153" t="str">
        <f>'WA Oct 2022'!K3</f>
        <v>Synergy</v>
      </c>
      <c r="B9" s="155" t="str">
        <f>'WA Oct 2022'!L3</f>
        <v>Regulated</v>
      </c>
      <c r="C9" s="146">
        <f>IF('WA Oct 2022'!BP3=0,91*'WA Oct 2022'!M3/100,(91*'WA Oct 2022'!M3/100)+'WA Oct 2022'!BP3/4)</f>
        <v>159.15899999999999</v>
      </c>
      <c r="D9" s="146">
        <f>IF('WA Oct 2022'!O3="",$C$5*'WA Oct 2022'!N3/100,IF($C$5&gt;='WA Oct 2022'!P3,('WA Oct 2022'!P3*'WA Oct 2022'!N3/100),($C$5*'WA Oct 2022'!N3/100)))</f>
        <v>1360.8681818181817</v>
      </c>
      <c r="E9" s="146">
        <f>IF(AND('WA Oct 2022'!P3&gt;0,'WA Oct 2022'!R3&gt;0),IF($C$5&lt;'WA Oct 2022'!P3,0,IF($C$5&lt;=('WA Oct 2022'!R3+'WA Oct 2022'!P3),(($C$5-'WA Oct 2022'!P3)*'WA Oct 2022'!Q3/100),(('WA Oct 2022'!R3)*'WA Oct 2022'!Q3/100))),0)</f>
        <v>0</v>
      </c>
      <c r="F9" s="146">
        <f>IF(AND('WA Oct 2022'!Q3&gt;0,'WA Oct 2022'!S3&gt;0),IF($C$5&lt;('WA Oct 2022'!R3+'WA Oct 2022'!P3),0,IF($C$5&lt;=('WA Oct 2022'!T3+'WA Oct 2022'!R3+'WA Oct 2022'!P3),(($C$5-('WA Oct 2022'!R3+'WA Oct 2022'!P3))*'WA Oct 2022'!S3/100),('WA Oct 2022'!T3*'WA Oct 2022'!S3/100))),0)</f>
        <v>0</v>
      </c>
      <c r="G9" s="147">
        <v>0</v>
      </c>
      <c r="H9" s="146">
        <f>IF(AND('WA Oct 2022'!R3&gt;0,'WA Oct 2022'!T3&gt;0),IF(($C$5&lt;'WA Oct 2022'!T3),(0),($C$5-'WA Oct 2022'!T3)*'WA Oct 2022'!U3/100),IF(AND('WA Oct 2022'!R3&gt;0,'WA Oct 2022'!T3=""),IF(($C$5&lt;'WA Oct 2022'!R3+'WA Oct 2022'!P3),(0),(($C$5-('WA Oct 2022'!R3+'WA Oct 2022'!P3))*'WA Oct 2022'!S3/100)),IF(AND('WA Oct 2022'!P3&gt;0,'WA Oct 2022'!R3=""&gt;0),IF(($C$5&lt;'WA Oct 2022'!P3),(0),($C$5-'WA Oct 2022'!P3)*'WA Oct 2022'!Q3/100),0)))</f>
        <v>0</v>
      </c>
      <c r="I9" s="148">
        <f t="shared" ref="I9" si="0">SUM(C9:H9)</f>
        <v>1520.0271818181818</v>
      </c>
      <c r="J9" s="148">
        <f>(I9-C9)*4</f>
        <v>5443.4727272727268</v>
      </c>
      <c r="K9" s="148">
        <f t="shared" ref="K9" si="1">I9*4</f>
        <v>6080.1087272727273</v>
      </c>
      <c r="L9" s="149">
        <f>K9*1.1</f>
        <v>6688.1196000000009</v>
      </c>
      <c r="M9" s="145">
        <v>0</v>
      </c>
      <c r="N9" s="145">
        <f>'WA Oct 2022'!BC3</f>
        <v>0</v>
      </c>
      <c r="O9" s="145">
        <f>'WA Oct 2022'!BD3</f>
        <v>0</v>
      </c>
      <c r="P9" s="145">
        <f>'WA Oct 2022'!BE3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6080.1087272727273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6080.1087272727273</v>
      </c>
      <c r="U9" s="149">
        <f>S9*1.1</f>
        <v>6688.1196000000009</v>
      </c>
      <c r="V9" s="149">
        <f>T9*1.1</f>
        <v>6688.1196000000009</v>
      </c>
      <c r="W9" s="150">
        <f>'WA Oct 2022'!BL3</f>
        <v>0</v>
      </c>
      <c r="X9" s="205">
        <f>'WA Oct 2022'!BM3</f>
        <v>0</v>
      </c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</row>
    <row r="10" spans="1:46" ht="14" x14ac:dyDescent="0.15">
      <c r="A10" s="126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32"/>
      <c r="U10" s="132"/>
      <c r="V10" s="132"/>
      <c r="W10" s="132"/>
      <c r="X10" s="268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</row>
    <row r="11" spans="1:46" ht="15" thickBot="1" x14ac:dyDescent="0.2">
      <c r="A11" s="126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269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161" t="s">
        <v>60</v>
      </c>
      <c r="W17" s="160" t="s">
        <v>8</v>
      </c>
      <c r="X17" s="162" t="s">
        <v>9</v>
      </c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</row>
    <row r="18" spans="1:46" ht="18" customHeight="1" thickBot="1" x14ac:dyDescent="0.2">
      <c r="A18" s="102" t="str">
        <f>'WA Oct 2022'!K4</f>
        <v>Synergy</v>
      </c>
      <c r="B18" s="200" t="str">
        <f>'WA Oct 2022'!L4</f>
        <v>Regulated</v>
      </c>
      <c r="C18" s="107">
        <f>IF('WA Oct 2022'!BP4=0,91*'WA Oct 2022'!M4/100,(91*'WA Oct 2022'!M4/100)+'WA Oct 2022'!BP4/4)</f>
        <v>297.61136363636359</v>
      </c>
      <c r="D18" s="107">
        <f>IF('WA Oct 2022'!O4="",$C$13*$C$14*'WA Oct 2022'!N4/100,IF($C$13*$C$14&gt;='WA Oct 2022'!P4,('WA Oct 2022'!P4*'WA Oct 2022'!N4/100),($C$13*$C$14*'WA Oct 2022'!N4/100)))</f>
        <v>1241.4754545454546</v>
      </c>
      <c r="E18" s="107">
        <f>IF(AND('WA Oct 2022'!P4&gt;0,'WA Oct 2022'!R4&gt;0),IF($C$13*$C$14&lt;'WA Oct 2022'!P4,0,IF($C$13*$C$14&lt;=('WA Oct 2022'!R4+'WA Oct 2022'!P4),(($C$13*$C$14-'WA Oct 2022'!P4)*'WA Oct 2022'!Q4/100),(('WA Oct 2022'!R4)*'WA Oct 2022'!Q4/100))),0)</f>
        <v>0</v>
      </c>
      <c r="F18" s="107">
        <f>IF(AND('WA Oct 2022'!Q2&gt;0,'WA Oct 2022'!S2&gt;0),IF($C$13*$C$14&lt;('WA Oct 2022'!R2+'WA Oct 2022'!P2),0,IF($C$13*$C$14&lt;=('WA Oct 2022'!T2+'WA Oct 2022'!R2+'WA Oct 2022'!P2),(($C$13*$C$14-('WA Oct 2022'!R2+'WA Oct 2022'!P2))*'WA Oct 2022'!S2/100),('WA Oct 2022'!T2*'WA Oct 2022'!S2/100))),0)</f>
        <v>0</v>
      </c>
      <c r="G18" s="201">
        <f>IF(AND('WA Oct 2022'!R3&gt;0,'WA Oct 2022'!T3&gt;0),IF(($C$13*$C$14&lt;'WA Oct 2022'!T3),(0),($C$13*$C$14-'WA Oct 2022'!T3)*'WA Oct 2022'!U3/100),IF(AND('WA Oct 2022'!R3&gt;0,'WA Oct 2022'!T3=""),IF(($C$13*$C$14&lt;'WA Oct 2022'!R3+'WA Oct 2022'!P3),(0),(($C$13*$C$14-('WA Oct 2022'!R3+'WA Oct 2022'!P3))*'WA Oct 2022'!S3/100)),IF(AND('WA Oct 2022'!P3&gt;0,'WA Oct 2022'!R3=""&gt;0),IF(($C$13*$C$14&lt;'WA Oct 2022'!P3),(0),($C$13*$C$14-'WA Oct 2022'!P3)*'WA Oct 2022'!Q3/100),0)))</f>
        <v>0</v>
      </c>
      <c r="H18" s="107">
        <f>(C13*C15)*'WA Oct 2022'!W4/100</f>
        <v>159.61772727272725</v>
      </c>
      <c r="I18" s="108">
        <f>SUM(C18:H18)</f>
        <v>1698.7045454545455</v>
      </c>
      <c r="J18" s="148">
        <f>(I18-C18)*4</f>
        <v>5604.3727272727274</v>
      </c>
      <c r="K18" s="148">
        <f t="shared" ref="K18" si="2">I18*4</f>
        <v>6794.818181818182</v>
      </c>
      <c r="L18" s="149">
        <f>K18*1.1</f>
        <v>7474.3000000000011</v>
      </c>
      <c r="M18" s="110">
        <v>0</v>
      </c>
      <c r="N18" s="110">
        <f>'WA Oct 2022'!BC4</f>
        <v>0</v>
      </c>
      <c r="O18" s="110">
        <f>'WA Oct 2022'!BD4</f>
        <v>0</v>
      </c>
      <c r="P18" s="110">
        <f>'WA Oct 2022'!BE4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6794.818181818182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6794.818181818182</v>
      </c>
      <c r="U18" s="149">
        <f>S18*1.1</f>
        <v>7474.3000000000011</v>
      </c>
      <c r="V18" s="149">
        <f>T18*1.1</f>
        <v>7474.3000000000011</v>
      </c>
      <c r="W18" s="202">
        <f>'WA Oct 2022'!BL4</f>
        <v>0</v>
      </c>
      <c r="X18" s="210">
        <f>'WA Oct 2022'!BM4</f>
        <v>0</v>
      </c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</row>
    <row r="19" spans="1:46" ht="14" x14ac:dyDescent="0.1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</row>
    <row r="20" spans="1:46" ht="14" x14ac:dyDescent="0.15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</row>
    <row r="21" spans="1:46" ht="14" x14ac:dyDescent="0.15">
      <c r="A21" s="126"/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</row>
    <row r="22" spans="1:46" ht="14" x14ac:dyDescent="0.15">
      <c r="A22" s="126"/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</row>
    <row r="23" spans="1:46" ht="14" x14ac:dyDescent="0.15">
      <c r="A23" s="126"/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</row>
    <row r="24" spans="1:46" ht="14" x14ac:dyDescent="0.1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</row>
    <row r="25" spans="1:46" ht="14" x14ac:dyDescent="0.15">
      <c r="A25" s="126"/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</row>
    <row r="26" spans="1:46" ht="14" x14ac:dyDescent="0.15">
      <c r="A26" s="126"/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</row>
    <row r="27" spans="1:46" ht="14" x14ac:dyDescent="0.15">
      <c r="A27" s="126"/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</row>
    <row r="28" spans="1:46" ht="14" x14ac:dyDescent="0.1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</row>
    <row r="29" spans="1:46" ht="14" x14ac:dyDescent="0.1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</row>
    <row r="30" spans="1:46" ht="14" x14ac:dyDescent="0.1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</row>
    <row r="31" spans="1:46" ht="14" x14ac:dyDescent="0.1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</row>
    <row r="32" spans="1:46" ht="14" x14ac:dyDescent="0.1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</row>
    <row r="33" spans="1:46" ht="14" x14ac:dyDescent="0.1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</row>
    <row r="34" spans="1:46" ht="14" x14ac:dyDescent="0.1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</row>
    <row r="35" spans="1:46" ht="14" x14ac:dyDescent="0.1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</row>
    <row r="36" spans="1:46" ht="14" x14ac:dyDescent="0.1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</row>
    <row r="37" spans="1:46" ht="14" x14ac:dyDescent="0.1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</row>
    <row r="38" spans="1:46" ht="14" x14ac:dyDescent="0.15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</row>
    <row r="39" spans="1:46" ht="14" x14ac:dyDescent="0.15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</row>
    <row r="40" spans="1:46" ht="14" x14ac:dyDescent="0.15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</row>
    <row r="41" spans="1:46" ht="14" x14ac:dyDescent="0.1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</row>
    <row r="42" spans="1:46" ht="14" x14ac:dyDescent="0.15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</row>
    <row r="43" spans="1:46" ht="14" x14ac:dyDescent="0.15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</row>
    <row r="44" spans="1:46" ht="14" x14ac:dyDescent="0.1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</row>
    <row r="45" spans="1:46" ht="14" x14ac:dyDescent="0.1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</row>
    <row r="46" spans="1:46" ht="14" x14ac:dyDescent="0.1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</row>
    <row r="47" spans="1:46" ht="14" x14ac:dyDescent="0.1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</row>
    <row r="48" spans="1:46" ht="14" x14ac:dyDescent="0.1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</row>
    <row r="49" spans="1:46" ht="14" x14ac:dyDescent="0.1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</row>
    <row r="50" spans="1:46" ht="14" x14ac:dyDescent="0.1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</row>
    <row r="51" spans="1:46" ht="14" x14ac:dyDescent="0.1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</row>
    <row r="52" spans="1:46" ht="14" x14ac:dyDescent="0.1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</row>
    <row r="53" spans="1:46" ht="14" x14ac:dyDescent="0.1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</row>
    <row r="54" spans="1:46" ht="14" x14ac:dyDescent="0.1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</row>
    <row r="55" spans="1:46" ht="14" x14ac:dyDescent="0.15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</row>
    <row r="56" spans="1:46" ht="14" x14ac:dyDescent="0.15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</row>
    <row r="57" spans="1:46" ht="14" x14ac:dyDescent="0.15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</row>
    <row r="58" spans="1:46" ht="14" x14ac:dyDescent="0.15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</row>
    <row r="59" spans="1:46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</row>
    <row r="60" spans="1:46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</row>
  </sheetData>
  <sheetProtection algorithmName="SHA-512" hashValue="Lha8hWK9pvdijo4X6/26K9wjttw9y40qwhXCkuF5y0aa1LGmcRGRHtvSLPyrj5jwbWUIZZFZwZCFSJIVOEwLkA==" saltValue="ewmKqs0SweNsMBGlW5c/h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05D0-9C51-FA4E-B51A-2F04B2CB49F2}">
  <sheetPr codeName="Sheet27">
    <tabColor theme="4" tint="0.79998168889431442"/>
  </sheetPr>
  <dimension ref="A1:AT60"/>
  <sheetViews>
    <sheetView zoomScale="90" zoomScaleNormal="90" workbookViewId="0">
      <selection activeCell="U26" sqref="U2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116" t="s">
        <v>61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</row>
    <row r="2" spans="1:46" ht="14" x14ac:dyDescent="0.15">
      <c r="A2" s="118" t="s">
        <v>11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</row>
    <row r="3" spans="1:46" ht="15" thickBot="1" x14ac:dyDescent="0.2">
      <c r="A3" s="116"/>
      <c r="B3" s="116"/>
      <c r="C3" s="116"/>
      <c r="D3" s="116"/>
      <c r="E3" s="116"/>
      <c r="F3" s="116"/>
      <c r="G3" s="119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</row>
    <row r="7" spans="1:46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161" t="s">
        <v>60</v>
      </c>
      <c r="W7" s="160" t="s">
        <v>130</v>
      </c>
      <c r="X7" s="162" t="s">
        <v>131</v>
      </c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</row>
    <row r="8" spans="1:46" ht="18" customHeight="1" x14ac:dyDescent="0.15">
      <c r="A8" s="152" t="str">
        <f>'WA Apr 2022'!K2</f>
        <v>Horizon Power</v>
      </c>
      <c r="B8" s="154" t="str">
        <f>'WA Apr 2022'!L2</f>
        <v xml:space="preserve">Regulated </v>
      </c>
      <c r="C8" s="139">
        <f>IF('WA Apr 2022'!BP2=0,91*'WA Apr 2022'!M2/100,(91*'WA Apr 2022'!M2/100)+'WA Apr 2022'!BP2/4)</f>
        <v>155.27909090909091</v>
      </c>
      <c r="D8" s="139">
        <f>IF('WA Apr 2022'!O2="",$C$5*'WA Apr 2022'!N2/100,IF($C$5&gt;='WA Apr 2022'!P2,('WA Apr 2022'!P2*'WA Apr 2022'!N2/100),($C$5*'WA Apr 2022'!N2/100)))</f>
        <v>1327.6772727272726</v>
      </c>
      <c r="E8" s="139">
        <f>IF(AND('WA Apr 2022'!P2&gt;0,'WA Apr 2022'!R2&gt;0),IF($C$5&lt;'WA Apr 2022'!P2,0,IF($C$5&lt;=('WA Apr 2022'!R2+'WA Apr 2022'!P2),(($C$5-'WA Apr 2022'!P2)*'WA Apr 2022'!Q2/100),(('WA Apr 2022'!R2)*'WA Apr 2022'!Q2/100))),0)</f>
        <v>0</v>
      </c>
      <c r="F8" s="139">
        <f>IF(AND('WA Apr 2022'!Q2&gt;0,'WA Apr 2022'!S2&gt;0),IF($C$5&lt;('WA Apr 2022'!R2+'WA Apr 2022'!P2),0,IF($C$5&lt;=('WA Apr 2022'!T2+'WA Apr 2022'!R2+'WA Apr 2022'!P2),(($C$5-('WA Apr 2022'!R2+'WA Apr 2022'!P2))*'WA Apr 2022'!S2/100),('WA Apr 2022'!T2*'WA Apr 2022'!S2/100))),0)</f>
        <v>0</v>
      </c>
      <c r="G8" s="140">
        <v>0</v>
      </c>
      <c r="H8" s="139">
        <f>IF(AND('WA Apr 2022'!R2&gt;0,'WA Apr 2022'!T2&gt;0),IF(($C$5&lt;'WA Apr 2022'!T2),(0),($C$5-'WA Apr 2022'!T2)*'WA Apr 2022'!U2/100),IF(AND('WA Apr 2022'!R2&gt;0,'WA Apr 2022'!T2=""),IF(($C$5&lt;'WA Apr 2022'!R2+'WA Apr 2022'!P2),(0),(($C$5-('WA Apr 2022'!R2+'WA Apr 2022'!P2))*'WA Apr 2022'!S2/100)),IF(AND('WA Apr 2022'!P2&gt;0,'WA Apr 2022'!R2=""&gt;0),IF(($C$5&lt;'WA Apr 2022'!P2),(0),($C$5-'WA Apr 2022'!P2)*'WA Apr 2022'!Q2/100),0)))</f>
        <v>0</v>
      </c>
      <c r="I8" s="141">
        <f>SUM(C8:H8)</f>
        <v>1482.9563636363634</v>
      </c>
      <c r="J8" s="141">
        <f>(I8-C8)*4</f>
        <v>5310.7090909090903</v>
      </c>
      <c r="K8" s="141">
        <f>I8*4</f>
        <v>5931.8254545454538</v>
      </c>
      <c r="L8" s="142">
        <f>K8*1.1</f>
        <v>6525.0079999999998</v>
      </c>
      <c r="M8" s="138">
        <v>0</v>
      </c>
      <c r="N8" s="138">
        <f>'WA Apr 2022'!BC2</f>
        <v>0</v>
      </c>
      <c r="O8" s="138">
        <f>'WA Apr 2022'!BD2</f>
        <v>0</v>
      </c>
      <c r="P8" s="138">
        <f>'WA Apr 2022'!BE2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5931.8254545454538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5931.8254545454538</v>
      </c>
      <c r="U8" s="142">
        <f>S8*1.1</f>
        <v>6525.0079999999998</v>
      </c>
      <c r="V8" s="142">
        <f>T8*1.1</f>
        <v>6525.0079999999998</v>
      </c>
      <c r="W8" s="143">
        <f>'WA Apr 2022'!BL2</f>
        <v>0</v>
      </c>
      <c r="X8" s="204">
        <f>'WA Apr 2022'!BM2</f>
        <v>0</v>
      </c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</row>
    <row r="9" spans="1:46" ht="18" customHeight="1" thickBot="1" x14ac:dyDescent="0.2">
      <c r="A9" s="153" t="str">
        <f>'WA Apr 2022'!K3</f>
        <v>Synergy</v>
      </c>
      <c r="B9" s="155" t="str">
        <f>'WA Apr 2022'!L3</f>
        <v>Regulated</v>
      </c>
      <c r="C9" s="146">
        <f>IF('WA Apr 2022'!BP3=0,91*'WA Apr 2022'!M3/100,(91*'WA Apr 2022'!M3/100)+'WA Apr 2022'!BP3/4)</f>
        <v>155.27760181818184</v>
      </c>
      <c r="D9" s="146">
        <f>IF('WA Apr 2022'!O3="",$C$5*'WA Apr 2022'!N3/100,IF($C$5&gt;='WA Apr 2022'!P3,('WA Apr 2022'!P3*'WA Apr 2022'!N3/100),($C$5*'WA Apr 2022'!N3/100)))</f>
        <v>1327.6772727272726</v>
      </c>
      <c r="E9" s="146">
        <f>IF(AND('WA Apr 2022'!P3&gt;0,'WA Apr 2022'!R3&gt;0),IF($C$5&lt;'WA Apr 2022'!P3,0,IF($C$5&lt;=('WA Apr 2022'!R3+'WA Apr 2022'!P3),(($C$5-'WA Apr 2022'!P3)*'WA Apr 2022'!Q3/100),(('WA Apr 2022'!R3)*'WA Apr 2022'!Q3/100))),0)</f>
        <v>0</v>
      </c>
      <c r="F9" s="146">
        <f>IF(AND('WA Apr 2022'!Q3&gt;0,'WA Apr 2022'!S3&gt;0),IF($C$5&lt;('WA Apr 2022'!R3+'WA Apr 2022'!P3),0,IF($C$5&lt;=('WA Apr 2022'!T3+'WA Apr 2022'!R3+'WA Apr 2022'!P3),(($C$5-('WA Apr 2022'!R3+'WA Apr 2022'!P3))*'WA Apr 2022'!S3/100),('WA Apr 2022'!T3*'WA Apr 2022'!S3/100))),0)</f>
        <v>0</v>
      </c>
      <c r="G9" s="147">
        <v>0</v>
      </c>
      <c r="H9" s="146">
        <f>IF(AND('WA Apr 2022'!R3&gt;0,'WA Apr 2022'!T3&gt;0),IF(($C$5&lt;'WA Apr 2022'!T3),(0),($C$5-'WA Apr 2022'!T3)*'WA Apr 2022'!U3/100),IF(AND('WA Apr 2022'!R3&gt;0,'WA Apr 2022'!T3=""),IF(($C$5&lt;'WA Apr 2022'!R3+'WA Apr 2022'!P3),(0),(($C$5-('WA Apr 2022'!R3+'WA Apr 2022'!P3))*'WA Apr 2022'!S3/100)),IF(AND('WA Apr 2022'!P3&gt;0,'WA Apr 2022'!R3=""&gt;0),IF(($C$5&lt;'WA Apr 2022'!P3),(0),($C$5-'WA Apr 2022'!P3)*'WA Apr 2022'!Q3/100),0)))</f>
        <v>0</v>
      </c>
      <c r="I9" s="148">
        <f t="shared" ref="I9" si="0">SUM(C9:H9)</f>
        <v>1482.9548745454545</v>
      </c>
      <c r="J9" s="148">
        <f>(I9-C9)*4</f>
        <v>5310.7090909090903</v>
      </c>
      <c r="K9" s="148">
        <f t="shared" ref="K9" si="1">I9*4</f>
        <v>5931.8194981818178</v>
      </c>
      <c r="L9" s="149">
        <f>K9*1.1</f>
        <v>6525.001448</v>
      </c>
      <c r="M9" s="145">
        <v>0</v>
      </c>
      <c r="N9" s="145">
        <f>'WA Apr 2022'!BC3</f>
        <v>0</v>
      </c>
      <c r="O9" s="145">
        <f>'WA Apr 2022'!BD3</f>
        <v>0</v>
      </c>
      <c r="P9" s="145">
        <f>'WA Apr 2022'!BE3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5931.8194981818178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5931.8194981818178</v>
      </c>
      <c r="U9" s="149">
        <f>S9*1.1</f>
        <v>6525.001448</v>
      </c>
      <c r="V9" s="149">
        <f>T9*1.1</f>
        <v>6525.001448</v>
      </c>
      <c r="W9" s="150">
        <f>'WA Apr 2022'!BL3</f>
        <v>0</v>
      </c>
      <c r="X9" s="205">
        <f>'WA Apr 2022'!BM3</f>
        <v>0</v>
      </c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</row>
    <row r="10" spans="1:46" ht="14" x14ac:dyDescent="0.15">
      <c r="A10" s="116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20"/>
      <c r="U10" s="120"/>
      <c r="V10" s="120"/>
      <c r="W10" s="120"/>
      <c r="X10" s="265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</row>
    <row r="11" spans="1:46" ht="15" thickBot="1" x14ac:dyDescent="0.2">
      <c r="A11" s="116"/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26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161" t="s">
        <v>60</v>
      </c>
      <c r="W17" s="160" t="s">
        <v>8</v>
      </c>
      <c r="X17" s="162" t="s">
        <v>9</v>
      </c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</row>
    <row r="18" spans="1:46" ht="18" customHeight="1" thickBot="1" x14ac:dyDescent="0.2">
      <c r="A18" s="102" t="str">
        <f>'WA Apr 2022'!K4</f>
        <v>Synergy</v>
      </c>
      <c r="B18" s="200" t="str">
        <f>'WA Apr 2022'!L4</f>
        <v>Regulated</v>
      </c>
      <c r="C18" s="107">
        <f>IF('WA Apr 2022'!BP4=0,91*'WA Apr 2022'!M4/100,(91*'WA Apr 2022'!M4/100)+'WA Apr 2022'!BP4/4)</f>
        <v>290.35618181818177</v>
      </c>
      <c r="D18" s="107">
        <f>IF('WA Apr 2022'!O4="",$C$13*$C$14*'WA Apr 2022'!N4/100,IF($C$13*$C$14&gt;='WA Apr 2022'!P4,('WA Apr 2022'!P4*'WA Apr 2022'!N4/100),($C$13*$C$14*'WA Apr 2022'!N4/100)))</f>
        <v>1211.1940909090908</v>
      </c>
      <c r="E18" s="107">
        <f>IF(AND('WA Apr 2022'!P4&gt;0,'WA Apr 2022'!R4&gt;0),IF($C$13*$C$14&lt;'WA Apr 2022'!P4,0,IF($C$13*$C$14&lt;=('WA Apr 2022'!R4+'WA Apr 2022'!P4),(($C$13*$C$14-'WA Apr 2022'!P4)*'WA Apr 2022'!Q4/100),(('WA Apr 2022'!R4)*'WA Apr 2022'!Q4/100))),0)</f>
        <v>0</v>
      </c>
      <c r="F18" s="107">
        <f>IF(AND('WA Apr 2022'!Q2&gt;0,'WA Apr 2022'!S2&gt;0),IF($C$13*$C$14&lt;('WA Apr 2022'!R2+'WA Apr 2022'!P2),0,IF($C$13*$C$14&lt;=('WA Apr 2022'!T2+'WA Apr 2022'!R2+'WA Apr 2022'!P2),(($C$13*$C$14-('WA Apr 2022'!R2+'WA Apr 2022'!P2))*'WA Apr 2022'!S2/100),('WA Apr 2022'!T2*'WA Apr 2022'!S2/100))),0)</f>
        <v>0</v>
      </c>
      <c r="G18" s="201">
        <f>IF(AND('WA Apr 2022'!R3&gt;0,'WA Apr 2022'!T3&gt;0),IF(($C$13*$C$14&lt;'WA Apr 2022'!T3),(0),($C$13*$C$14-'WA Apr 2022'!T3)*'WA Apr 2022'!U3/100),IF(AND('WA Apr 2022'!R3&gt;0,'WA Apr 2022'!T3=""),IF(($C$13*$C$14&lt;'WA Apr 2022'!R3+'WA Apr 2022'!P3),(0),(($C$13*$C$14-('WA Apr 2022'!R3+'WA Apr 2022'!P3))*'WA Apr 2022'!S3/100)),IF(AND('WA Apr 2022'!P3&gt;0,'WA Apr 2022'!R3=""&gt;0),IF(($C$13*$C$14&lt;'WA Apr 2022'!P3),(0),($C$13*$C$14-'WA Apr 2022'!P3)*'WA Apr 2022'!Q3/100),0)))</f>
        <v>0</v>
      </c>
      <c r="H18" s="107">
        <f>(C13*C15)*'WA Apr 2022'!W4/100</f>
        <v>155.72454545454545</v>
      </c>
      <c r="I18" s="108">
        <f>SUM(C18:H18)</f>
        <v>1657.2748181818181</v>
      </c>
      <c r="J18" s="148">
        <f>(I18-C18)*4</f>
        <v>5467.6745454545453</v>
      </c>
      <c r="K18" s="148">
        <f t="shared" ref="K18" si="2">I18*4</f>
        <v>6629.0992727272724</v>
      </c>
      <c r="L18" s="149">
        <f>K18*1.1</f>
        <v>7292.0092000000004</v>
      </c>
      <c r="M18" s="110">
        <v>0</v>
      </c>
      <c r="N18" s="110">
        <f>'WA Apr 2022'!BC4</f>
        <v>0</v>
      </c>
      <c r="O18" s="110">
        <f>'WA Apr 2022'!BD4</f>
        <v>0</v>
      </c>
      <c r="P18" s="110">
        <f>'WA Apr 2022'!BE4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6629.0992727272724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6629.0992727272724</v>
      </c>
      <c r="U18" s="149">
        <f>S18*1.1</f>
        <v>7292.0092000000004</v>
      </c>
      <c r="V18" s="149">
        <f>T18*1.1</f>
        <v>7292.0092000000004</v>
      </c>
      <c r="W18" s="202">
        <f>'WA Apr 2022'!BL4</f>
        <v>0</v>
      </c>
      <c r="X18" s="210">
        <f>'WA Apr 2022'!BM4</f>
        <v>0</v>
      </c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</row>
    <row r="19" spans="1:46" ht="14" x14ac:dyDescent="0.15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</row>
    <row r="20" spans="1:46" ht="14" x14ac:dyDescent="0.15">
      <c r="A20" s="116"/>
      <c r="B20" s="116"/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</row>
    <row r="21" spans="1:46" ht="14" x14ac:dyDescent="0.15">
      <c r="A21" s="116"/>
      <c r="B21" s="11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</row>
    <row r="22" spans="1:46" ht="14" x14ac:dyDescent="0.15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</row>
    <row r="23" spans="1:46" ht="14" x14ac:dyDescent="0.15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</row>
    <row r="24" spans="1:46" ht="14" x14ac:dyDescent="0.15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</row>
    <row r="25" spans="1:46" ht="14" x14ac:dyDescent="0.15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</row>
    <row r="26" spans="1:46" ht="14" x14ac:dyDescent="0.15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</row>
    <row r="27" spans="1:46" ht="14" x14ac:dyDescent="0.15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</row>
    <row r="28" spans="1:46" ht="14" x14ac:dyDescent="0.15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</row>
    <row r="29" spans="1:46" ht="14" x14ac:dyDescent="0.15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</row>
    <row r="30" spans="1:46" ht="14" x14ac:dyDescent="0.15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</row>
    <row r="31" spans="1:46" ht="14" x14ac:dyDescent="0.15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</row>
    <row r="32" spans="1:46" ht="14" x14ac:dyDescent="0.15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</row>
    <row r="33" spans="1:46" ht="14" x14ac:dyDescent="0.15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</row>
    <row r="34" spans="1:46" ht="14" x14ac:dyDescent="0.15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</row>
    <row r="35" spans="1:46" ht="14" x14ac:dyDescent="0.15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</row>
    <row r="36" spans="1:46" ht="14" x14ac:dyDescent="0.15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</row>
    <row r="37" spans="1:46" ht="14" x14ac:dyDescent="0.15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</row>
    <row r="38" spans="1:46" ht="14" x14ac:dyDescent="0.15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</row>
    <row r="39" spans="1:46" ht="14" x14ac:dyDescent="0.15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</row>
    <row r="40" spans="1:46" ht="14" x14ac:dyDescent="0.15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</row>
    <row r="41" spans="1:46" ht="14" x14ac:dyDescent="0.15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</row>
    <row r="42" spans="1:46" ht="14" x14ac:dyDescent="0.15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</row>
    <row r="43" spans="1:46" ht="14" x14ac:dyDescent="0.15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</row>
    <row r="44" spans="1:46" ht="14" x14ac:dyDescent="0.15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</row>
    <row r="45" spans="1:46" ht="14" x14ac:dyDescent="0.15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</row>
    <row r="46" spans="1:46" ht="14" x14ac:dyDescent="0.15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</row>
    <row r="47" spans="1:46" ht="14" x14ac:dyDescent="0.15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</row>
    <row r="48" spans="1:46" ht="14" x14ac:dyDescent="0.15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</row>
    <row r="49" spans="1:46" ht="14" x14ac:dyDescent="0.15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</row>
    <row r="50" spans="1:46" ht="14" x14ac:dyDescent="0.15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</row>
    <row r="51" spans="1:46" ht="14" x14ac:dyDescent="0.15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</row>
    <row r="52" spans="1:46" ht="14" x14ac:dyDescent="0.15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</row>
    <row r="53" spans="1:46" ht="14" x14ac:dyDescent="0.15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</row>
    <row r="54" spans="1:46" ht="14" x14ac:dyDescent="0.15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</row>
    <row r="55" spans="1:46" ht="14" x14ac:dyDescent="0.15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</row>
    <row r="56" spans="1:46" ht="14" x14ac:dyDescent="0.15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</row>
    <row r="57" spans="1:46" ht="14" x14ac:dyDescent="0.15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</row>
    <row r="58" spans="1:46" ht="14" x14ac:dyDescent="0.15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</row>
    <row r="59" spans="1:46" ht="14" x14ac:dyDescent="0.15">
      <c r="A59" s="263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263"/>
      <c r="N59" s="263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263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</row>
    <row r="60" spans="1:46" ht="14" x14ac:dyDescent="0.15">
      <c r="A60" s="263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263"/>
      <c r="N60" s="263"/>
      <c r="O60" s="263"/>
      <c r="P60" s="263"/>
      <c r="Q60" s="263"/>
      <c r="R60" s="263"/>
      <c r="S60" s="263"/>
      <c r="T60" s="263"/>
      <c r="U60" s="263"/>
      <c r="V60" s="263"/>
      <c r="W60" s="263"/>
      <c r="X60" s="263"/>
      <c r="Y60" s="263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</row>
  </sheetData>
  <sheetProtection algorithmName="SHA-512" hashValue="x/U/63MkAMwWgMaIEuKMs3es5O6ppzma5/OzmWI5i6aCqjOjokz05GBNZJfjV13RFg7adZnRaP+HR888B7gQLA==" saltValue="F34j0L3NIqywFUE98dxnu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03910-2498-FF4B-B634-42AB34CD35D0}">
  <sheetPr codeName="Sheet23">
    <tabColor theme="9" tint="0.79998168889431442"/>
  </sheetPr>
  <dimension ref="A1:AT60"/>
  <sheetViews>
    <sheetView zoomScale="90" zoomScaleNormal="90" workbookViewId="0">
      <selection activeCell="F37" sqref="F37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42" t="s">
        <v>61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  <c r="AS1" s="242"/>
      <c r="AT1" s="242"/>
    </row>
    <row r="2" spans="1:46" ht="14" x14ac:dyDescent="0.15">
      <c r="A2" s="243" t="s">
        <v>11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</row>
    <row r="3" spans="1:46" ht="15" thickBot="1" x14ac:dyDescent="0.2">
      <c r="A3" s="242"/>
      <c r="B3" s="242"/>
      <c r="C3" s="242"/>
      <c r="D3" s="242"/>
      <c r="E3" s="242"/>
      <c r="F3" s="242"/>
      <c r="G3" s="244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  <c r="AS4" s="242"/>
      <c r="AT4" s="242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</row>
    <row r="7" spans="1:46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161" t="s">
        <v>60</v>
      </c>
      <c r="W7" s="160" t="s">
        <v>130</v>
      </c>
      <c r="X7" s="162" t="s">
        <v>131</v>
      </c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</row>
    <row r="8" spans="1:46" ht="18" customHeight="1" x14ac:dyDescent="0.15">
      <c r="A8" s="152" t="str">
        <f>'WA Oct 2021'!K2</f>
        <v>Horizon Power</v>
      </c>
      <c r="B8" s="154" t="str">
        <f>'WA Oct 2021'!L2</f>
        <v xml:space="preserve">Regulated </v>
      </c>
      <c r="C8" s="139">
        <f>IF('WA Oct 2021'!BP2=0,91*'WA Oct 2021'!M2/100,(91*'WA Oct 2021'!M2/100)+'WA Oct 2021'!BP2/4)</f>
        <v>155.27330000000001</v>
      </c>
      <c r="D8" s="139">
        <f>IF('WA Oct 2021'!O2="",$C$5*'WA Oct 2021'!N2/100,IF($C$5&gt;='WA Oct 2021'!P2,('WA Oct 2021'!P2*'WA Oct 2021'!N2/100),($C$5*'WA Oct 2021'!N2/100)))</f>
        <v>1327.5</v>
      </c>
      <c r="E8" s="139">
        <f>IF(AND('WA Oct 2021'!P2&gt;0,'WA Oct 2021'!R2&gt;0),IF($C$5&lt;'WA Oct 2021'!P2,0,IF($C$5&lt;=('WA Oct 2021'!R2+'WA Oct 2021'!P2),(($C$5-'WA Oct 2021'!P2)*'WA Oct 2021'!Q2/100),(('WA Oct 2021'!R2)*'WA Oct 2021'!Q2/100))),0)</f>
        <v>0</v>
      </c>
      <c r="F8" s="139">
        <f>IF(AND('WA Oct 2021'!Q2&gt;0,'WA Oct 2021'!S2&gt;0),IF($C$5&lt;('WA Oct 2021'!R2+'WA Oct 2021'!P2),0,IF($C$5&lt;=('WA Oct 2021'!T2+'WA Oct 2021'!R2+'WA Oct 2021'!P2),(($C$5-('WA Oct 2021'!R2+'WA Oct 2021'!P2))*'WA Oct 2021'!S2/100),('WA Oct 2021'!T2*'WA Oct 2021'!S2/100))),0)</f>
        <v>0</v>
      </c>
      <c r="G8" s="140">
        <v>0</v>
      </c>
      <c r="H8" s="139">
        <f>IF(AND('WA Oct 2021'!R2&gt;0,'WA Oct 2021'!T2&gt;0),IF(($C$5&lt;'WA Oct 2021'!T2),(0),($C$5-'WA Oct 2021'!T2)*'WA Oct 2021'!U2/100),IF(AND('WA Oct 2021'!R2&gt;0,'WA Oct 2021'!T2=""),IF(($C$5&lt;'WA Oct 2021'!R2+'WA Oct 2021'!P2),(0),(($C$5-('WA Oct 2021'!R2+'WA Oct 2021'!P2))*'WA Oct 2021'!S2/100)),IF(AND('WA Oct 2021'!P2&gt;0,'WA Oct 2021'!R2=""&gt;0),IF(($C$5&lt;'WA Oct 2021'!P2),(0),($C$5-'WA Oct 2021'!P2)*'WA Oct 2021'!Q2/100),0)))</f>
        <v>0</v>
      </c>
      <c r="I8" s="141">
        <f>SUM(C8:H8)</f>
        <v>1482.7733000000001</v>
      </c>
      <c r="J8" s="141">
        <f>(I8-C8)*4</f>
        <v>5310</v>
      </c>
      <c r="K8" s="141">
        <f>I8*4</f>
        <v>5931.0932000000003</v>
      </c>
      <c r="L8" s="142">
        <f>K8*1.1</f>
        <v>6524.2025200000007</v>
      </c>
      <c r="M8" s="138">
        <v>0</v>
      </c>
      <c r="N8" s="138">
        <f>'WA Oct 2021'!BC2</f>
        <v>0</v>
      </c>
      <c r="O8" s="138">
        <f>'WA Oct 2021'!BD2</f>
        <v>0</v>
      </c>
      <c r="P8" s="138">
        <f>'WA Oct 2021'!BE2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5931.0932000000003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5931.0932000000003</v>
      </c>
      <c r="U8" s="142">
        <f>S8*1.1</f>
        <v>6524.2025200000007</v>
      </c>
      <c r="V8" s="142">
        <f>T8*1.1</f>
        <v>6524.2025200000007</v>
      </c>
      <c r="W8" s="143">
        <f>'WA Oct 2021'!BL2</f>
        <v>0</v>
      </c>
      <c r="X8" s="204" t="str">
        <f>'WA Oct 2021'!BM2</f>
        <v>n</v>
      </c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</row>
    <row r="9" spans="1:46" ht="18" customHeight="1" thickBot="1" x14ac:dyDescent="0.2">
      <c r="A9" s="153" t="str">
        <f>'WA Oct 2021'!K3</f>
        <v>Synergy</v>
      </c>
      <c r="B9" s="155" t="str">
        <f>'WA Oct 2021'!L3</f>
        <v>Regulated</v>
      </c>
      <c r="C9" s="146">
        <f>IF('WA Oct 2021'!BP3=0,91*'WA Oct 2021'!M3/100,(91*'WA Oct 2021'!M3/100)+'WA Oct 2021'!BP3/4)</f>
        <v>155.27330000000001</v>
      </c>
      <c r="D9" s="146">
        <f>IF('WA Oct 2021'!O3="",$C$5*'WA Oct 2021'!N3/100,IF($C$5&gt;='WA Oct 2021'!P3,('WA Oct 2021'!P3*'WA Oct 2021'!N3/100),($C$5*'WA Oct 2021'!N3/100)))</f>
        <v>1327.5</v>
      </c>
      <c r="E9" s="146">
        <f>IF(AND('WA Oct 2021'!P3&gt;0,'WA Oct 2021'!R3&gt;0),IF($C$5&lt;'WA Oct 2021'!P3,0,IF($C$5&lt;=('WA Oct 2021'!R3+'WA Oct 2021'!P3),(($C$5-'WA Oct 2021'!P3)*'WA Oct 2021'!Q3/100),(('WA Oct 2021'!R3)*'WA Oct 2021'!Q3/100))),0)</f>
        <v>0</v>
      </c>
      <c r="F9" s="146">
        <f>IF(AND('WA Oct 2021'!Q3&gt;0,'WA Oct 2021'!S3&gt;0),IF($C$5&lt;('WA Oct 2021'!R3+'WA Oct 2021'!P3),0,IF($C$5&lt;=('WA Oct 2021'!T3+'WA Oct 2021'!R3+'WA Oct 2021'!P3),(($C$5-('WA Oct 2021'!R3+'WA Oct 2021'!P3))*'WA Oct 2021'!S3/100),('WA Oct 2021'!T3*'WA Oct 2021'!S3/100))),0)</f>
        <v>0</v>
      </c>
      <c r="G9" s="147">
        <v>0</v>
      </c>
      <c r="H9" s="146">
        <f>IF(AND('WA Oct 2021'!R3&gt;0,'WA Oct 2021'!T3&gt;0),IF(($C$5&lt;'WA Oct 2021'!T3),(0),($C$5-'WA Oct 2021'!T3)*'WA Oct 2021'!U3/100),IF(AND('WA Oct 2021'!R3&gt;0,'WA Oct 2021'!T3=""),IF(($C$5&lt;'WA Oct 2021'!R3+'WA Oct 2021'!P3),(0),(($C$5-('WA Oct 2021'!R3+'WA Oct 2021'!P3))*'WA Oct 2021'!S3/100)),IF(AND('WA Oct 2021'!P3&gt;0,'WA Oct 2021'!R3=""&gt;0),IF(($C$5&lt;'WA Oct 2021'!P3),(0),($C$5-'WA Oct 2021'!P3)*'WA Oct 2021'!Q3/100),0)))</f>
        <v>0</v>
      </c>
      <c r="I9" s="148">
        <f t="shared" ref="I9" si="0">SUM(C9:H9)</f>
        <v>1482.7733000000001</v>
      </c>
      <c r="J9" s="148">
        <f>(I9-C9)*4</f>
        <v>5310</v>
      </c>
      <c r="K9" s="148">
        <f t="shared" ref="K9" si="1">I9*4</f>
        <v>5931.0932000000003</v>
      </c>
      <c r="L9" s="149">
        <f>K9*1.1</f>
        <v>6524.2025200000007</v>
      </c>
      <c r="M9" s="145">
        <v>0</v>
      </c>
      <c r="N9" s="145">
        <f>'WA Oct 2021'!BC3</f>
        <v>0</v>
      </c>
      <c r="O9" s="145">
        <f>'WA Oct 2021'!BD3</f>
        <v>0</v>
      </c>
      <c r="P9" s="145">
        <f>'WA Oct 2021'!BE3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5931.0932000000003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5931.0932000000003</v>
      </c>
      <c r="U9" s="149">
        <f>S9*1.1</f>
        <v>6524.2025200000007</v>
      </c>
      <c r="V9" s="149">
        <f>T9*1.1</f>
        <v>6524.2025200000007</v>
      </c>
      <c r="W9" s="150">
        <f>'WA Oct 2021'!BL3</f>
        <v>0</v>
      </c>
      <c r="X9" s="205" t="str">
        <f>'WA Oct 2021'!BM3</f>
        <v>n</v>
      </c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</row>
    <row r="10" spans="1:46" ht="14" x14ac:dyDescent="0.15">
      <c r="A10" s="242"/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5"/>
      <c r="U10" s="245"/>
      <c r="V10" s="245"/>
      <c r="W10" s="245"/>
      <c r="X10" s="246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</row>
    <row r="11" spans="1:46" ht="15" thickBot="1" x14ac:dyDescent="0.2">
      <c r="A11" s="242"/>
      <c r="B11" s="242"/>
      <c r="C11" s="242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7"/>
      <c r="Y11" s="242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242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242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242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242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242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161" t="s">
        <v>60</v>
      </c>
      <c r="W17" s="160" t="s">
        <v>8</v>
      </c>
      <c r="X17" s="162" t="s">
        <v>9</v>
      </c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</row>
    <row r="18" spans="1:46" ht="18" customHeight="1" thickBot="1" x14ac:dyDescent="0.2">
      <c r="A18" s="102" t="str">
        <f>'WA Oct 2021'!K4</f>
        <v>Synergy</v>
      </c>
      <c r="B18" s="200" t="str">
        <f>'WA Oct 2021'!L4</f>
        <v>Regulated</v>
      </c>
      <c r="C18" s="107">
        <f>IF('WA Oct 2021'!BP4=0,91*'WA Oct 2021'!M4/100,(91*'WA Oct 2021'!M4/100)+'WA Oct 2021'!BP4/4)</f>
        <v>290.3537</v>
      </c>
      <c r="D18" s="107">
        <f>IF('WA Oct 2021'!O4="",$C$13*$C$14*'WA Oct 2021'!N4/100,IF($C$13*$C$14&gt;='WA Oct 2021'!P4,('WA Oct 2021'!P4*'WA Oct 2021'!N4/100),($C$13*$C$14*'WA Oct 2021'!N4/100)))</f>
        <v>1211.3499999999999</v>
      </c>
      <c r="E18" s="107">
        <f>IF(AND('WA Oct 2021'!P4&gt;0,'WA Oct 2021'!R4&gt;0),IF($C$13*$C$14&lt;'WA Oct 2021'!P4,0,IF($C$13*$C$14&lt;=('WA Oct 2021'!R4+'WA Oct 2021'!P4),(($C$13*$C$14-'WA Oct 2021'!P4)*'WA Oct 2021'!Q4/100),(('WA Oct 2021'!R4)*'WA Oct 2021'!Q4/100))),0)</f>
        <v>0</v>
      </c>
      <c r="F18" s="107">
        <f>IF(AND('WA Oct 2021'!Q2&gt;0,'WA Oct 2021'!S2&gt;0),IF($C$13*$C$14&lt;('WA Oct 2021'!R2+'WA Oct 2021'!P2),0,IF($C$13*$C$14&lt;=('WA Oct 2021'!T2+'WA Oct 2021'!R2+'WA Oct 2021'!P2),(($C$13*$C$14-('WA Oct 2021'!R2+'WA Oct 2021'!P2))*'WA Oct 2021'!S2/100),('WA Oct 2021'!T2*'WA Oct 2021'!S2/100))),0)</f>
        <v>0</v>
      </c>
      <c r="G18" s="201">
        <f>IF(AND('WA Oct 2021'!R3&gt;0,'WA Oct 2021'!T3&gt;0),IF(($C$13*$C$14&lt;'WA Oct 2021'!T3),(0),($C$13*$C$14-'WA Oct 2021'!T3)*'WA Oct 2021'!U3/100),IF(AND('WA Oct 2021'!R3&gt;0,'WA Oct 2021'!T3=""),IF(($C$13*$C$14&lt;'WA Oct 2021'!R3+'WA Oct 2021'!P3),(0),(($C$13*$C$14-('WA Oct 2021'!R3+'WA Oct 2021'!P3))*'WA Oct 2021'!S3/100)),IF(AND('WA Oct 2021'!P3&gt;0,'WA Oct 2021'!R3=""&gt;0),IF(($C$13*$C$14&lt;'WA Oct 2021'!P3),(0),($C$13*$C$14-'WA Oct 2021'!P3)*'WA Oct 2021'!Q3/100),0)))</f>
        <v>0</v>
      </c>
      <c r="H18" s="107">
        <f>(C13*C15)*'WA Oct 2021'!W4/100</f>
        <v>155.70000000000002</v>
      </c>
      <c r="I18" s="108">
        <f>SUM(C18:H18)</f>
        <v>1657.4037000000001</v>
      </c>
      <c r="J18" s="148">
        <f>(I18-C18)*4</f>
        <v>5468.2000000000007</v>
      </c>
      <c r="K18" s="148">
        <f t="shared" ref="K18" si="2">I18*4</f>
        <v>6629.6148000000003</v>
      </c>
      <c r="L18" s="149">
        <f>K18*1.1</f>
        <v>7292.5762800000011</v>
      </c>
      <c r="M18" s="110">
        <v>0</v>
      </c>
      <c r="N18" s="110">
        <f>'WA Oct 2021'!BC4</f>
        <v>0</v>
      </c>
      <c r="O18" s="110">
        <f>'WA Oct 2021'!BD4</f>
        <v>0</v>
      </c>
      <c r="P18" s="110">
        <f>'WA Oct 2021'!BE4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6629.6148000000003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6629.6148000000003</v>
      </c>
      <c r="U18" s="149">
        <f>S18*1.1</f>
        <v>7292.5762800000011</v>
      </c>
      <c r="V18" s="149">
        <f>T18*1.1</f>
        <v>7292.5762800000011</v>
      </c>
      <c r="W18" s="202">
        <f>'WA Oct 2021'!BL4</f>
        <v>0</v>
      </c>
      <c r="X18" s="210" t="str">
        <f>'WA Oct 2021'!BM4</f>
        <v>n</v>
      </c>
      <c r="Y18" s="242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</row>
    <row r="19" spans="1:46" ht="14" x14ac:dyDescent="0.15">
      <c r="A19" s="242"/>
      <c r="B19" s="242"/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</row>
    <row r="20" spans="1:46" ht="14" x14ac:dyDescent="0.15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</row>
    <row r="21" spans="1:46" ht="14" x14ac:dyDescent="0.15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</row>
    <row r="22" spans="1:46" ht="14" x14ac:dyDescent="0.15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</row>
    <row r="23" spans="1:46" ht="14" x14ac:dyDescent="0.15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</row>
    <row r="24" spans="1:46" ht="14" x14ac:dyDescent="0.15">
      <c r="A24" s="242"/>
      <c r="B24" s="242"/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</row>
    <row r="25" spans="1:46" ht="14" x14ac:dyDescent="0.15">
      <c r="A25" s="242"/>
      <c r="B25" s="242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42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</row>
    <row r="26" spans="1:46" ht="14" x14ac:dyDescent="0.15">
      <c r="A26" s="242"/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</row>
    <row r="27" spans="1:46" ht="14" x14ac:dyDescent="0.15">
      <c r="A27" s="242"/>
      <c r="B27" s="242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</row>
    <row r="28" spans="1:46" ht="14" x14ac:dyDescent="0.15">
      <c r="A28" s="242"/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</row>
    <row r="29" spans="1:46" ht="14" x14ac:dyDescent="0.15">
      <c r="A29" s="242"/>
      <c r="B29" s="242"/>
      <c r="C29" s="242"/>
      <c r="D29" s="242"/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</row>
    <row r="30" spans="1:46" ht="14" x14ac:dyDescent="0.15">
      <c r="A30" s="242"/>
      <c r="B30" s="242"/>
      <c r="C30" s="242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</row>
    <row r="31" spans="1:46" ht="14" x14ac:dyDescent="0.15">
      <c r="A31" s="242"/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</row>
    <row r="32" spans="1:46" ht="14" x14ac:dyDescent="0.15">
      <c r="A32" s="242"/>
      <c r="B32" s="242"/>
      <c r="C32" s="242"/>
      <c r="D32" s="242"/>
      <c r="E32" s="242"/>
      <c r="F32" s="242"/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</row>
    <row r="33" spans="1:46" ht="14" x14ac:dyDescent="0.15">
      <c r="A33" s="242"/>
      <c r="B33" s="242"/>
      <c r="C33" s="242"/>
      <c r="D33" s="242"/>
      <c r="E33" s="242"/>
      <c r="F33" s="242"/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  <c r="V33" s="242"/>
      <c r="W33" s="242"/>
      <c r="X33" s="242"/>
      <c r="Y33" s="242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</row>
    <row r="34" spans="1:46" ht="14" x14ac:dyDescent="0.15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2"/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</row>
    <row r="35" spans="1:46" ht="14" x14ac:dyDescent="0.15">
      <c r="A35" s="24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</row>
    <row r="36" spans="1:46" ht="14" x14ac:dyDescent="0.15">
      <c r="A36" s="242"/>
      <c r="B36" s="242"/>
      <c r="C36" s="242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</row>
    <row r="37" spans="1:46" ht="14" x14ac:dyDescent="0.15">
      <c r="A37" s="242"/>
      <c r="B37" s="242"/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</row>
    <row r="38" spans="1:46" ht="14" x14ac:dyDescent="0.15">
      <c r="A38" s="242"/>
      <c r="B38" s="242"/>
      <c r="C38" s="242"/>
      <c r="D38" s="242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  <c r="S38" s="242"/>
      <c r="T38" s="242"/>
      <c r="U38" s="242"/>
      <c r="V38" s="242"/>
      <c r="W38" s="242"/>
      <c r="X38" s="242"/>
      <c r="Y38" s="242"/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</row>
    <row r="39" spans="1:46" ht="14" x14ac:dyDescent="0.15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42"/>
      <c r="T39" s="242"/>
      <c r="U39" s="242"/>
      <c r="V39" s="242"/>
      <c r="W39" s="242"/>
      <c r="X39" s="242"/>
      <c r="Y39" s="242"/>
      <c r="Z39" s="245"/>
      <c r="AA39" s="245"/>
      <c r="AB39" s="245"/>
      <c r="AC39" s="245"/>
      <c r="AD39" s="245"/>
      <c r="AE39" s="245"/>
      <c r="AF39" s="245"/>
      <c r="AG39" s="245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5"/>
      <c r="AS39" s="245"/>
      <c r="AT39" s="245"/>
    </row>
    <row r="40" spans="1:46" ht="14" x14ac:dyDescent="0.15">
      <c r="A40" s="242"/>
      <c r="B40" s="242"/>
      <c r="C40" s="242"/>
      <c r="D40" s="242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  <c r="S40" s="242"/>
      <c r="T40" s="242"/>
      <c r="U40" s="242"/>
      <c r="V40" s="242"/>
      <c r="W40" s="242"/>
      <c r="X40" s="242"/>
      <c r="Y40" s="242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</row>
    <row r="41" spans="1:46" ht="14" x14ac:dyDescent="0.15">
      <c r="A41" s="242"/>
      <c r="B41" s="242"/>
      <c r="C41" s="242"/>
      <c r="D41" s="242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42"/>
      <c r="T41" s="242"/>
      <c r="U41" s="242"/>
      <c r="V41" s="242"/>
      <c r="W41" s="242"/>
      <c r="X41" s="242"/>
      <c r="Y41" s="242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</row>
    <row r="42" spans="1:46" ht="14" x14ac:dyDescent="0.15">
      <c r="A42" s="242"/>
      <c r="B42" s="242"/>
      <c r="C42" s="242"/>
      <c r="D42" s="242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</row>
    <row r="43" spans="1:46" ht="14" x14ac:dyDescent="0.15">
      <c r="A43" s="242"/>
      <c r="B43" s="242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</row>
    <row r="44" spans="1:46" ht="14" x14ac:dyDescent="0.15">
      <c r="A44" s="242"/>
      <c r="B44" s="242"/>
      <c r="C44" s="242"/>
      <c r="D44" s="242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</row>
    <row r="45" spans="1:46" ht="14" x14ac:dyDescent="0.15">
      <c r="A45" s="242"/>
      <c r="B45" s="242"/>
      <c r="C45" s="242"/>
      <c r="D45" s="242"/>
      <c r="E45" s="242"/>
      <c r="F45" s="242"/>
      <c r="G45" s="242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</row>
    <row r="46" spans="1:46" ht="14" x14ac:dyDescent="0.15">
      <c r="A46" s="242"/>
      <c r="B46" s="242"/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</row>
    <row r="47" spans="1:46" ht="14" x14ac:dyDescent="0.15">
      <c r="A47" s="242"/>
      <c r="B47" s="242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</row>
    <row r="48" spans="1:46" ht="14" x14ac:dyDescent="0.15">
      <c r="A48" s="242"/>
      <c r="B48" s="242"/>
      <c r="C48" s="242"/>
      <c r="D48" s="242"/>
      <c r="E48" s="242"/>
      <c r="F48" s="242"/>
      <c r="G48" s="242"/>
      <c r="H48" s="242"/>
      <c r="I48" s="242"/>
      <c r="J48" s="242"/>
      <c r="K48" s="242"/>
      <c r="L48" s="242"/>
      <c r="M48" s="242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</row>
    <row r="49" spans="1:46" ht="14" x14ac:dyDescent="0.15">
      <c r="A49" s="242"/>
      <c r="B49" s="242"/>
      <c r="C49" s="242"/>
      <c r="D49" s="242"/>
      <c r="E49" s="242"/>
      <c r="F49" s="242"/>
      <c r="G49" s="242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</row>
    <row r="50" spans="1:46" ht="14" x14ac:dyDescent="0.15">
      <c r="A50" s="242"/>
      <c r="B50" s="242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</row>
    <row r="51" spans="1:46" ht="14" x14ac:dyDescent="0.15">
      <c r="A51" s="242"/>
      <c r="B51" s="242"/>
      <c r="C51" s="242"/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</row>
    <row r="52" spans="1:46" ht="14" x14ac:dyDescent="0.15">
      <c r="A52" s="242"/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</row>
    <row r="53" spans="1:46" ht="14" x14ac:dyDescent="0.15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</row>
    <row r="54" spans="1:46" ht="14" x14ac:dyDescent="0.15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</row>
    <row r="55" spans="1:46" ht="14" x14ac:dyDescent="0.15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</row>
    <row r="56" spans="1:46" ht="14" x14ac:dyDescent="0.15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</row>
    <row r="57" spans="1:46" ht="14" x14ac:dyDescent="0.15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</row>
    <row r="58" spans="1:46" ht="14" x14ac:dyDescent="0.15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</row>
    <row r="59" spans="1:46" ht="14" x14ac:dyDescent="0.15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</row>
    <row r="60" spans="1:46" ht="14" x14ac:dyDescent="0.15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</row>
  </sheetData>
  <sheetProtection algorithmName="SHA-512" hashValue="cxVa+jecdNl1FM4D72fVUdLPaUSmM2QpYtGkCSA52uGQXzUBD8ZizTODZecThT/pgHi7A6Zdcar3In83sTW7Fg==" saltValue="qw2Mcm3I90OWt6CG29kjeA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9510-EF55-894B-886E-EE2F73F3A9FE}">
  <sheetPr codeName="Sheet20">
    <tabColor rgb="FFCD7B93"/>
  </sheetPr>
  <dimension ref="A1:AT60"/>
  <sheetViews>
    <sheetView zoomScale="90" zoomScaleNormal="90" workbookViewId="0">
      <selection activeCell="D76" sqref="D76"/>
    </sheetView>
  </sheetViews>
  <sheetFormatPr baseColWidth="10" defaultRowHeight="13" x14ac:dyDescent="0.15"/>
  <cols>
    <col min="1" max="1" width="20.33203125" customWidth="1"/>
    <col min="2" max="2" width="24.33203125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6" ht="14" x14ac:dyDescent="0.15">
      <c r="A1" s="234" t="s">
        <v>61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  <c r="AO1" s="234"/>
      <c r="AP1" s="234"/>
      <c r="AQ1" s="234"/>
      <c r="AR1" s="234"/>
      <c r="AS1" s="234"/>
      <c r="AT1" s="234"/>
    </row>
    <row r="2" spans="1:46" ht="14" x14ac:dyDescent="0.15">
      <c r="A2" s="235" t="s">
        <v>11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4"/>
      <c r="AS2" s="234"/>
      <c r="AT2" s="234"/>
    </row>
    <row r="3" spans="1:46" ht="15" thickBot="1" x14ac:dyDescent="0.2">
      <c r="A3" s="234"/>
      <c r="B3" s="234"/>
      <c r="C3" s="234"/>
      <c r="D3" s="234"/>
      <c r="E3" s="234"/>
      <c r="F3" s="234"/>
      <c r="G3" s="236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</row>
    <row r="4" spans="1:46" ht="14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  <c r="Y4" s="234"/>
      <c r="Z4" s="234"/>
      <c r="AA4" s="234"/>
      <c r="AB4" s="234"/>
      <c r="AC4" s="234"/>
      <c r="AD4" s="234"/>
      <c r="AE4" s="234"/>
      <c r="AF4" s="234"/>
      <c r="AG4" s="234"/>
      <c r="AH4" s="234"/>
      <c r="AI4" s="234"/>
      <c r="AJ4" s="234"/>
      <c r="AK4" s="234"/>
      <c r="AL4" s="234"/>
      <c r="AM4" s="234"/>
      <c r="AN4" s="234"/>
      <c r="AO4" s="234"/>
      <c r="AP4" s="234"/>
      <c r="AQ4" s="234"/>
      <c r="AR4" s="234"/>
      <c r="AS4" s="234"/>
      <c r="AT4" s="234"/>
    </row>
    <row r="5" spans="1:46" ht="14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</row>
    <row r="6" spans="1:46" ht="14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  <c r="Y6" s="234"/>
      <c r="Z6" s="234"/>
      <c r="AA6" s="234"/>
      <c r="AB6" s="234"/>
      <c r="AC6" s="234"/>
      <c r="AD6" s="234"/>
      <c r="AE6" s="234"/>
      <c r="AF6" s="234"/>
      <c r="AG6" s="234"/>
      <c r="AH6" s="234"/>
      <c r="AI6" s="234"/>
      <c r="AJ6" s="234"/>
      <c r="AK6" s="234"/>
      <c r="AL6" s="234"/>
      <c r="AM6" s="234"/>
      <c r="AN6" s="234"/>
      <c r="AO6" s="234"/>
      <c r="AP6" s="234"/>
      <c r="AQ6" s="234"/>
      <c r="AR6" s="234"/>
      <c r="AS6" s="234"/>
      <c r="AT6" s="234"/>
    </row>
    <row r="7" spans="1:46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161" t="s">
        <v>60</v>
      </c>
      <c r="W7" s="160" t="s">
        <v>130</v>
      </c>
      <c r="X7" s="162" t="s">
        <v>131</v>
      </c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</row>
    <row r="8" spans="1:46" ht="18" customHeight="1" x14ac:dyDescent="0.15">
      <c r="A8" s="152" t="str">
        <f>'WA Apr 2021'!K2</f>
        <v>Horizon Power</v>
      </c>
      <c r="B8" s="154" t="str">
        <f>'WA Apr 2021'!L2</f>
        <v xml:space="preserve">Regulated </v>
      </c>
      <c r="C8" s="139">
        <f>IF('WA Apr 2021'!BP2=0,91*'WA Apr 2021'!M2/100,(91*'WA Apr 2021'!M2/100)+'WA Apr 2021'!BP2/4)</f>
        <v>152.607</v>
      </c>
      <c r="D8" s="139">
        <f>IF('WA Apr 2021'!O2="",$C$5*'WA Apr 2021'!N2/100,IF($C$5&gt;='WA Apr 2021'!P2,('WA Apr 2021'!P2*'WA Apr 2021'!N2/100),($C$5*'WA Apr 2021'!N2/100)))</f>
        <v>1304.840909090909</v>
      </c>
      <c r="E8" s="139">
        <f>IF(AND('WA Apr 2021'!P2&gt;0,'WA Apr 2021'!R2&gt;0),IF($C$5&lt;'WA Apr 2021'!P2,0,IF($C$5&lt;=('WA Apr 2021'!R2+'WA Apr 2021'!P2),(($C$5-'WA Apr 2021'!P2)*'WA Apr 2021'!Q2/100),(('WA Apr 2021'!R2)*'WA Apr 2021'!Q2/100))),0)</f>
        <v>0</v>
      </c>
      <c r="F8" s="139">
        <f>IF(AND('WA Apr 2021'!Q2&gt;0,'WA Apr 2021'!S2&gt;0),IF($C$5&lt;('WA Apr 2021'!R2+'WA Apr 2021'!P2),0,IF($C$5&lt;=('WA Apr 2021'!T2+'WA Apr 2021'!R2+'WA Apr 2021'!P2),(($C$5-('WA Apr 2021'!R2+'WA Apr 2021'!P2))*'WA Apr 2021'!S2/100),('WA Apr 2021'!T2*'WA Apr 2021'!S2/100))),0)</f>
        <v>0</v>
      </c>
      <c r="G8" s="140">
        <v>0</v>
      </c>
      <c r="H8" s="139">
        <f>IF(AND('WA Apr 2021'!R2&gt;0,'WA Apr 2021'!T2&gt;0),IF(($C$5&lt;'WA Apr 2021'!T2),(0),($C$5-'WA Apr 2021'!T2)*'WA Apr 2021'!U2/100),IF(AND('WA Apr 2021'!R2&gt;0,'WA Apr 2021'!T2=""),IF(($C$5&lt;'WA Apr 2021'!R2+'WA Apr 2021'!P2),(0),(($C$5-('WA Apr 2021'!R2+'WA Apr 2021'!P2))*'WA Apr 2021'!S2/100)),IF(AND('WA Apr 2021'!P2&gt;0,'WA Apr 2021'!R2=""&gt;0),IF(($C$5&lt;'WA Apr 2021'!P2),(0),($C$5-'WA Apr 2021'!P2)*'WA Apr 2021'!Q2/100),0)))</f>
        <v>0</v>
      </c>
      <c r="I8" s="141">
        <f>SUM(C8:H8)</f>
        <v>1457.447909090909</v>
      </c>
      <c r="J8" s="141">
        <f>(I8-C8)*4</f>
        <v>5219.363636363636</v>
      </c>
      <c r="K8" s="141">
        <f>I8*4</f>
        <v>5829.7916363636359</v>
      </c>
      <c r="L8" s="142">
        <f>K8*1.1</f>
        <v>6412.7708000000002</v>
      </c>
      <c r="M8" s="138">
        <v>0</v>
      </c>
      <c r="N8" s="138">
        <f>'WA Apr 2021'!BC2</f>
        <v>0</v>
      </c>
      <c r="O8" s="138">
        <f>'WA Apr 2021'!BD2</f>
        <v>0</v>
      </c>
      <c r="P8" s="138">
        <f>'WA Apr 2021'!BE2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42">
        <f>S8*1.1</f>
        <v>6412.7708000000002</v>
      </c>
      <c r="V8" s="142">
        <f>T8*1.1</f>
        <v>6412.7708000000002</v>
      </c>
      <c r="W8" s="143">
        <f>'WA Apr 2021'!BL2</f>
        <v>0</v>
      </c>
      <c r="X8" s="204" t="str">
        <f>'WA Apr 2021'!BM2</f>
        <v>n</v>
      </c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</row>
    <row r="9" spans="1:46" ht="18" customHeight="1" thickBot="1" x14ac:dyDescent="0.2">
      <c r="A9" s="153" t="str">
        <f>'WA Apr 2021'!K3</f>
        <v>Synergy</v>
      </c>
      <c r="B9" s="155" t="str">
        <f>'WA Apr 2021'!L3</f>
        <v>Regulated</v>
      </c>
      <c r="C9" s="146">
        <f>IF('WA Apr 2021'!BP3=0,91*'WA Apr 2021'!M3/100,(91*'WA Apr 2021'!M3/100)+'WA Apr 2021'!BP3/4)</f>
        <v>152.607</v>
      </c>
      <c r="D9" s="146">
        <f>IF('WA Apr 2021'!O3="",$C$5*'WA Apr 2021'!N3/100,IF($C$5&gt;='WA Apr 2021'!P3,('WA Apr 2021'!P3*'WA Apr 2021'!N3/100),($C$5*'WA Apr 2021'!N3/100)))</f>
        <v>1304.840909090909</v>
      </c>
      <c r="E9" s="146">
        <f>IF(AND('WA Apr 2021'!P3&gt;0,'WA Apr 2021'!R3&gt;0),IF($C$5&lt;'WA Apr 2021'!P3,0,IF($C$5&lt;=('WA Apr 2021'!R3+'WA Apr 2021'!P3),(($C$5-'WA Apr 2021'!P3)*'WA Apr 2021'!Q3/100),(('WA Apr 2021'!R3)*'WA Apr 2021'!Q3/100))),0)</f>
        <v>0</v>
      </c>
      <c r="F9" s="146">
        <f>IF(AND('WA Apr 2021'!Q3&gt;0,'WA Apr 2021'!S3&gt;0),IF($C$5&lt;('WA Apr 2021'!R3+'WA Apr 2021'!P3),0,IF($C$5&lt;=('WA Apr 2021'!T3+'WA Apr 2021'!R3+'WA Apr 2021'!P3),(($C$5-('WA Apr 2021'!R3+'WA Apr 2021'!P3))*'WA Apr 2021'!S3/100),('WA Apr 2021'!T3*'WA Apr 2021'!S3/100))),0)</f>
        <v>0</v>
      </c>
      <c r="G9" s="147">
        <v>0</v>
      </c>
      <c r="H9" s="146">
        <f>IF(AND('WA Apr 2021'!R3&gt;0,'WA Apr 2021'!T3&gt;0),IF(($C$5&lt;'WA Apr 2021'!T3),(0),($C$5-'WA Apr 2021'!T3)*'WA Apr 2021'!U3/100),IF(AND('WA Apr 2021'!R3&gt;0,'WA Apr 2021'!T3=""),IF(($C$5&lt;'WA Apr 2021'!R3+'WA Apr 2021'!P3),(0),(($C$5-('WA Apr 2021'!R3+'WA Apr 2021'!P3))*'WA Apr 2021'!S3/100)),IF(AND('WA Apr 2021'!P3&gt;0,'WA Apr 2021'!R3=""&gt;0),IF(($C$5&lt;'WA Apr 2021'!P3),(0),($C$5-'WA Apr 2021'!P3)*'WA Apr 2021'!Q3/100),0)))</f>
        <v>0</v>
      </c>
      <c r="I9" s="148">
        <f t="shared" ref="I9" si="0">SUM(C9:H9)</f>
        <v>1457.447909090909</v>
      </c>
      <c r="J9" s="148">
        <f>(I9-C9)*4</f>
        <v>5219.363636363636</v>
      </c>
      <c r="K9" s="148">
        <f t="shared" ref="K9" si="1">I9*4</f>
        <v>5829.7916363636359</v>
      </c>
      <c r="L9" s="149">
        <f>K9*1.1</f>
        <v>6412.7708000000002</v>
      </c>
      <c r="M9" s="145">
        <v>0</v>
      </c>
      <c r="N9" s="145">
        <f>'WA Apr 2021'!BC3</f>
        <v>0</v>
      </c>
      <c r="O9" s="145">
        <f>'WA Apr 2021'!BD3</f>
        <v>0</v>
      </c>
      <c r="P9" s="145">
        <f>'WA Apr 2021'!BE3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49">
        <f>S9*1.1</f>
        <v>6412.7708000000002</v>
      </c>
      <c r="V9" s="149">
        <f>T9*1.1</f>
        <v>6412.7708000000002</v>
      </c>
      <c r="W9" s="150">
        <f>'WA Apr 2021'!BL3</f>
        <v>0</v>
      </c>
      <c r="X9" s="205" t="str">
        <f>'WA Apr 2021'!BM3</f>
        <v>n</v>
      </c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</row>
    <row r="10" spans="1:46" ht="14" x14ac:dyDescent="0.15">
      <c r="A10" s="234"/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4"/>
      <c r="Q10" s="234"/>
      <c r="R10" s="234"/>
      <c r="S10" s="234"/>
      <c r="T10" s="237"/>
      <c r="U10" s="237"/>
      <c r="V10" s="237"/>
      <c r="W10" s="237"/>
      <c r="X10" s="238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</row>
    <row r="11" spans="1:46" ht="15" thickBot="1" x14ac:dyDescent="0.2">
      <c r="A11" s="234"/>
      <c r="B11" s="234"/>
      <c r="C11" s="234"/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9"/>
      <c r="Y11" s="234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</row>
    <row r="12" spans="1:46" ht="14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Y12" s="234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</row>
    <row r="13" spans="1:46" ht="14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Y13" s="234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</row>
    <row r="14" spans="1:46" ht="14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Y14" s="234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</row>
    <row r="15" spans="1:46" ht="14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Y15" s="234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</row>
    <row r="16" spans="1:46" ht="14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Y16" s="234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</row>
    <row r="17" spans="1:46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161" t="s">
        <v>60</v>
      </c>
      <c r="W17" s="160" t="s">
        <v>8</v>
      </c>
      <c r="X17" s="162" t="s">
        <v>9</v>
      </c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</row>
    <row r="18" spans="1:46" ht="18" customHeight="1" thickBot="1" x14ac:dyDescent="0.2">
      <c r="A18" s="102" t="str">
        <f>'WA Apr 2021'!K4</f>
        <v>Synergy</v>
      </c>
      <c r="B18" s="200" t="str">
        <f>'WA Apr 2021'!L4</f>
        <v>Regulated</v>
      </c>
      <c r="C18" s="107">
        <f>IF('WA Apr 2021'!BP4=0,91*'WA Apr 2021'!M4/100,(91*'WA Apr 2021'!M4/100)+'WA Apr 2021'!BP4/4)</f>
        <v>285.35945454545453</v>
      </c>
      <c r="D18" s="107">
        <f>IF('WA Apr 2021'!O4="",$C$13*$C$14*'WA Apr 2021'!N4/100,IF($C$13*$C$14&gt;='WA Apr 2021'!P4,('WA Apr 2021'!P4*'WA Apr 2021'!N4/100),($C$13*$C$14*'WA Apr 2021'!N4/100)))</f>
        <v>1190.3627272727272</v>
      </c>
      <c r="E18" s="107">
        <f>IF(AND('WA Apr 2021'!P4&gt;0,'WA Apr 2021'!R4&gt;0),IF($C$13*$C$14&lt;'WA Apr 2021'!P4,0,IF($C$13*$C$14&lt;=('WA Apr 2021'!R4+'WA Apr 2021'!P4),(($C$13*$C$14-'WA Apr 2021'!P4)*'WA Apr 2021'!Q4/100),(('WA Apr 2021'!R4)*'WA Apr 2021'!Q4/100))),0)</f>
        <v>0</v>
      </c>
      <c r="F18" s="107">
        <f>IF(AND('WA Apr 2021'!Q2&gt;0,'WA Apr 2021'!S2&gt;0),IF($C$13*$C$14&lt;('WA Apr 2021'!R2+'WA Apr 2021'!P2),0,IF($C$13*$C$14&lt;=('WA Apr 2021'!T2+'WA Apr 2021'!R2+'WA Apr 2021'!P2),(($C$13*$C$14-('WA Apr 2021'!R2+'WA Apr 2021'!P2))*'WA Apr 2021'!S2/100),('WA Apr 2021'!T2*'WA Apr 2021'!S2/100))),0)</f>
        <v>0</v>
      </c>
      <c r="G18" s="201">
        <f>IF(AND('WA Apr 2021'!R3&gt;0,'WA Apr 2021'!T3&gt;0),IF(($C$13*$C$14&lt;'WA Apr 2021'!T3),(0),($C$13*$C$14-'WA Apr 2021'!T3)*'WA Apr 2021'!U3/100),IF(AND('WA Apr 2021'!R3&gt;0,'WA Apr 2021'!T3=""),IF(($C$13*$C$14&lt;'WA Apr 2021'!R3+'WA Apr 2021'!P3),(0),(($C$13*$C$14-('WA Apr 2021'!R3+'WA Apr 2021'!P3))*'WA Apr 2021'!S3/100)),IF(AND('WA Apr 2021'!P3&gt;0,'WA Apr 2021'!R3=""&gt;0),IF(($C$13*$C$14&lt;'WA Apr 2021'!P3),(0),($C$13*$C$14-'WA Apr 2021'!P3)*'WA Apr 2021'!Q3/100),0)))</f>
        <v>0</v>
      </c>
      <c r="H18" s="107">
        <f>(C13*C15)*'WA Apr 2021'!W4/100</f>
        <v>153.04636363636365</v>
      </c>
      <c r="I18" s="108">
        <f>SUM(C18:H18)</f>
        <v>1628.7685454545453</v>
      </c>
      <c r="J18" s="148">
        <f>(I18-C18)*4</f>
        <v>5373.6363636363631</v>
      </c>
      <c r="K18" s="148">
        <f t="shared" ref="K18" si="2">I18*4</f>
        <v>6515.0741818181814</v>
      </c>
      <c r="L18" s="149">
        <f>K18*1.1</f>
        <v>7166.5816000000004</v>
      </c>
      <c r="M18" s="110">
        <v>0</v>
      </c>
      <c r="N18" s="110">
        <f>'WA Apr 2021'!BC4</f>
        <v>0</v>
      </c>
      <c r="O18" s="110">
        <f>'WA Apr 2021'!BD4</f>
        <v>0</v>
      </c>
      <c r="P18" s="110">
        <f>'WA Apr 2021'!BE4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49">
        <f>S18*1.1</f>
        <v>7166.5816000000004</v>
      </c>
      <c r="V18" s="149">
        <f>T18*1.1</f>
        <v>7166.5816000000004</v>
      </c>
      <c r="W18" s="202">
        <f>'WA Apr 2021'!BL4</f>
        <v>0</v>
      </c>
      <c r="X18" s="210" t="str">
        <f>'WA Apr 2021'!BM4</f>
        <v>n</v>
      </c>
      <c r="Y18" s="234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</row>
    <row r="19" spans="1:46" ht="14" x14ac:dyDescent="0.15">
      <c r="A19" s="234"/>
      <c r="B19" s="234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</row>
    <row r="20" spans="1:46" ht="14" x14ac:dyDescent="0.15">
      <c r="A20" s="234"/>
      <c r="B20" s="234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</row>
    <row r="21" spans="1:46" ht="14" x14ac:dyDescent="0.15">
      <c r="A21" s="234"/>
      <c r="B21" s="234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</row>
    <row r="22" spans="1:46" ht="14" x14ac:dyDescent="0.15">
      <c r="A22" s="234"/>
      <c r="B22" s="234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</row>
    <row r="23" spans="1:46" ht="14" x14ac:dyDescent="0.15">
      <c r="A23" s="234"/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</row>
    <row r="24" spans="1:46" ht="14" x14ac:dyDescent="0.15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</row>
    <row r="25" spans="1:46" ht="14" x14ac:dyDescent="0.15">
      <c r="A25" s="234"/>
      <c r="B25" s="234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</row>
    <row r="26" spans="1:46" ht="14" x14ac:dyDescent="0.15">
      <c r="A26" s="234"/>
      <c r="B26" s="234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</row>
    <row r="27" spans="1:46" ht="14" x14ac:dyDescent="0.15">
      <c r="A27" s="234"/>
      <c r="B27" s="234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</row>
    <row r="28" spans="1:46" ht="14" x14ac:dyDescent="0.15">
      <c r="A28" s="234"/>
      <c r="B28" s="234"/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</row>
    <row r="29" spans="1:46" ht="14" x14ac:dyDescent="0.15">
      <c r="A29" s="234"/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</row>
    <row r="30" spans="1:46" ht="14" x14ac:dyDescent="0.15">
      <c r="A30" s="234"/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</row>
    <row r="31" spans="1:46" ht="14" x14ac:dyDescent="0.15">
      <c r="A31" s="234"/>
      <c r="B31" s="234"/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</row>
    <row r="32" spans="1:46" ht="14" x14ac:dyDescent="0.15">
      <c r="A32" s="234"/>
      <c r="B32" s="234"/>
      <c r="C32" s="234"/>
      <c r="D32" s="234"/>
      <c r="E32" s="234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</row>
    <row r="33" spans="1:46" ht="14" x14ac:dyDescent="0.15">
      <c r="A33" s="234"/>
      <c r="B33" s="234"/>
      <c r="C33" s="234"/>
      <c r="D33" s="234"/>
      <c r="E33" s="234"/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234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</row>
    <row r="34" spans="1:46" ht="14" x14ac:dyDescent="0.15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</row>
    <row r="35" spans="1:46" ht="14" x14ac:dyDescent="0.15">
      <c r="A35" s="234"/>
      <c r="B35" s="234"/>
      <c r="C35" s="234"/>
      <c r="D35" s="234"/>
      <c r="E35" s="234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</row>
    <row r="36" spans="1:46" ht="14" x14ac:dyDescent="0.15">
      <c r="A36" s="234"/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</row>
    <row r="37" spans="1:46" ht="14" x14ac:dyDescent="0.1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</row>
    <row r="38" spans="1:46" ht="14" x14ac:dyDescent="0.15">
      <c r="A38" s="234"/>
      <c r="B38" s="234"/>
      <c r="C38" s="234"/>
      <c r="D38" s="234"/>
      <c r="E38" s="234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7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</row>
    <row r="39" spans="1:46" ht="14" x14ac:dyDescent="0.15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</row>
    <row r="40" spans="1:46" ht="14" x14ac:dyDescent="0.15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</row>
    <row r="41" spans="1:46" ht="14" x14ac:dyDescent="0.15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7"/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</row>
    <row r="42" spans="1:46" ht="14" x14ac:dyDescent="0.15">
      <c r="A42" s="234"/>
      <c r="B42" s="234"/>
      <c r="C42" s="234"/>
      <c r="D42" s="234"/>
      <c r="E42" s="234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</row>
    <row r="43" spans="1:46" ht="14" x14ac:dyDescent="0.15">
      <c r="A43" s="234"/>
      <c r="B43" s="234"/>
      <c r="C43" s="234"/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</row>
    <row r="44" spans="1:46" ht="14" x14ac:dyDescent="0.15">
      <c r="A44" s="234"/>
      <c r="B44" s="234"/>
      <c r="C44" s="234"/>
      <c r="D44" s="234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7"/>
      <c r="AA44" s="237"/>
      <c r="AB44" s="237"/>
      <c r="AC44" s="237"/>
      <c r="AD44" s="237"/>
      <c r="AE44" s="237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</row>
    <row r="45" spans="1:46" ht="14" x14ac:dyDescent="0.15">
      <c r="A45" s="234"/>
      <c r="B45" s="234"/>
      <c r="C45" s="234"/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</row>
    <row r="46" spans="1:46" ht="14" x14ac:dyDescent="0.15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</row>
    <row r="47" spans="1:46" ht="14" x14ac:dyDescent="0.15">
      <c r="A47" s="234"/>
      <c r="B47" s="234"/>
      <c r="C47" s="234"/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</row>
    <row r="48" spans="1:46" ht="14" x14ac:dyDescent="0.15">
      <c r="A48" s="234"/>
      <c r="B48" s="234"/>
      <c r="C48" s="234"/>
      <c r="D48" s="234"/>
      <c r="E48" s="234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7"/>
      <c r="AA48" s="237"/>
      <c r="AB48" s="237"/>
      <c r="AC48" s="237"/>
      <c r="AD48" s="237"/>
      <c r="AE48" s="237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</row>
    <row r="49" spans="1:46" ht="14" x14ac:dyDescent="0.15">
      <c r="A49" s="234"/>
      <c r="B49" s="234"/>
      <c r="C49" s="234"/>
      <c r="D49" s="234"/>
      <c r="E49" s="234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</row>
    <row r="50" spans="1:46" ht="14" x14ac:dyDescent="0.15">
      <c r="A50" s="234"/>
      <c r="B50" s="234"/>
      <c r="C50" s="234"/>
      <c r="D50" s="234"/>
      <c r="E50" s="234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</row>
    <row r="51" spans="1:46" ht="14" x14ac:dyDescent="0.15">
      <c r="A51" s="234"/>
      <c r="B51" s="234"/>
      <c r="C51" s="234"/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234"/>
      <c r="U51" s="234"/>
      <c r="V51" s="234"/>
      <c r="W51" s="234"/>
      <c r="X51" s="234"/>
      <c r="Y51" s="234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</row>
    <row r="52" spans="1:46" ht="14" x14ac:dyDescent="0.15">
      <c r="A52" s="234"/>
      <c r="B52" s="234"/>
      <c r="C52" s="234"/>
      <c r="D52" s="234"/>
      <c r="E52" s="234"/>
      <c r="F52" s="234"/>
      <c r="G52" s="234"/>
      <c r="H52" s="234"/>
      <c r="I52" s="234"/>
      <c r="J52" s="234"/>
      <c r="K52" s="234"/>
      <c r="L52" s="234"/>
      <c r="M52" s="234"/>
      <c r="N52" s="234"/>
      <c r="O52" s="234"/>
      <c r="P52" s="234"/>
      <c r="Q52" s="234"/>
      <c r="R52" s="234"/>
      <c r="S52" s="234"/>
      <c r="T52" s="234"/>
      <c r="U52" s="234"/>
      <c r="V52" s="234"/>
      <c r="W52" s="234"/>
      <c r="X52" s="234"/>
      <c r="Y52" s="234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</row>
    <row r="53" spans="1:46" ht="14" x14ac:dyDescent="0.15">
      <c r="A53" s="234"/>
      <c r="B53" s="234"/>
      <c r="C53" s="234"/>
      <c r="D53" s="234"/>
      <c r="E53" s="234"/>
      <c r="F53" s="234"/>
      <c r="G53" s="234"/>
      <c r="H53" s="234"/>
      <c r="I53" s="234"/>
      <c r="J53" s="234"/>
      <c r="K53" s="234"/>
      <c r="L53" s="234"/>
      <c r="M53" s="234"/>
      <c r="N53" s="234"/>
      <c r="O53" s="234"/>
      <c r="P53" s="234"/>
      <c r="Q53" s="234"/>
      <c r="R53" s="234"/>
      <c r="S53" s="234"/>
      <c r="T53" s="234"/>
      <c r="U53" s="234"/>
      <c r="V53" s="234"/>
      <c r="W53" s="234"/>
      <c r="X53" s="234"/>
      <c r="Y53" s="234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</row>
    <row r="54" spans="1:46" ht="14" x14ac:dyDescent="0.15">
      <c r="A54" s="234"/>
      <c r="B54" s="234"/>
      <c r="C54" s="234"/>
      <c r="D54" s="234"/>
      <c r="E54" s="234"/>
      <c r="F54" s="234"/>
      <c r="G54" s="234"/>
      <c r="H54" s="234"/>
      <c r="I54" s="234"/>
      <c r="J54" s="234"/>
      <c r="K54" s="234"/>
      <c r="L54" s="234"/>
      <c r="M54" s="234"/>
      <c r="N54" s="234"/>
      <c r="O54" s="234"/>
      <c r="P54" s="234"/>
      <c r="Q54" s="234"/>
      <c r="R54" s="234"/>
      <c r="S54" s="234"/>
      <c r="T54" s="234"/>
      <c r="U54" s="234"/>
      <c r="V54" s="234"/>
      <c r="W54" s="234"/>
      <c r="X54" s="234"/>
      <c r="Y54" s="234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</row>
    <row r="55" spans="1:46" ht="14" x14ac:dyDescent="0.15">
      <c r="A55" s="234"/>
      <c r="B55" s="234"/>
      <c r="C55" s="234"/>
      <c r="D55" s="234"/>
      <c r="E55" s="234"/>
      <c r="F55" s="234"/>
      <c r="G55" s="234"/>
      <c r="H55" s="234"/>
      <c r="I55" s="234"/>
      <c r="J55" s="234"/>
      <c r="K55" s="234"/>
      <c r="L55" s="234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34"/>
      <c r="Y55" s="234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</row>
    <row r="56" spans="1:46" ht="14" x14ac:dyDescent="0.15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34"/>
      <c r="O56" s="234"/>
      <c r="P56" s="234"/>
      <c r="Q56" s="234"/>
      <c r="R56" s="234"/>
      <c r="S56" s="234"/>
      <c r="T56" s="234"/>
      <c r="U56" s="234"/>
      <c r="V56" s="234"/>
      <c r="W56" s="234"/>
      <c r="X56" s="234"/>
      <c r="Y56" s="234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</row>
    <row r="57" spans="1:46" ht="14" x14ac:dyDescent="0.15">
      <c r="A57" s="234"/>
      <c r="B57" s="234"/>
      <c r="C57" s="234"/>
      <c r="D57" s="234"/>
      <c r="E57" s="234"/>
      <c r="F57" s="234"/>
      <c r="G57" s="234"/>
      <c r="H57" s="234"/>
      <c r="I57" s="234"/>
      <c r="J57" s="234"/>
      <c r="K57" s="234"/>
      <c r="L57" s="234"/>
      <c r="M57" s="234"/>
      <c r="N57" s="234"/>
      <c r="O57" s="234"/>
      <c r="P57" s="234"/>
      <c r="Q57" s="234"/>
      <c r="R57" s="234"/>
      <c r="S57" s="234"/>
      <c r="T57" s="234"/>
      <c r="U57" s="234"/>
      <c r="V57" s="234"/>
      <c r="W57" s="234"/>
      <c r="X57" s="234"/>
      <c r="Y57" s="234"/>
      <c r="Z57" s="237"/>
      <c r="AA57" s="237"/>
      <c r="AB57" s="237"/>
      <c r="AC57" s="237"/>
      <c r="AD57" s="237"/>
      <c r="AE57" s="237"/>
      <c r="AF57" s="237"/>
      <c r="AG57" s="237"/>
      <c r="AH57" s="237"/>
      <c r="AI57" s="237"/>
      <c r="AJ57" s="237"/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</row>
    <row r="58" spans="1:46" ht="14" x14ac:dyDescent="0.15">
      <c r="A58" s="234"/>
      <c r="B58" s="234"/>
      <c r="C58" s="234"/>
      <c r="D58" s="234"/>
      <c r="E58" s="234"/>
      <c r="F58" s="234"/>
      <c r="G58" s="234"/>
      <c r="H58" s="234"/>
      <c r="I58" s="234"/>
      <c r="J58" s="234"/>
      <c r="K58" s="234"/>
      <c r="L58" s="234"/>
      <c r="M58" s="234"/>
      <c r="N58" s="234"/>
      <c r="O58" s="234"/>
      <c r="P58" s="234"/>
      <c r="Q58" s="234"/>
      <c r="R58" s="234"/>
      <c r="S58" s="234"/>
      <c r="T58" s="234"/>
      <c r="U58" s="234"/>
      <c r="V58" s="234"/>
      <c r="W58" s="234"/>
      <c r="X58" s="234"/>
      <c r="Y58" s="234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</row>
    <row r="59" spans="1:46" ht="14" x14ac:dyDescent="0.15">
      <c r="A59" s="23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</row>
    <row r="60" spans="1:46" ht="14" x14ac:dyDescent="0.15">
      <c r="A60" s="234"/>
      <c r="B60" s="234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7"/>
      <c r="AA60" s="237"/>
      <c r="AB60" s="237"/>
      <c r="AC60" s="237"/>
      <c r="AD60" s="237"/>
      <c r="AE60" s="237"/>
      <c r="AF60" s="237"/>
      <c r="AG60" s="237"/>
      <c r="AH60" s="237"/>
      <c r="AI60" s="237"/>
      <c r="AJ60" s="237"/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</row>
  </sheetData>
  <sheetProtection algorithmName="SHA-512" hashValue="VgRIIldNFJaN3gT+gLuT5Vf3SEzJoitc/IL06dJAKItW2BtqTkr+vevg5g1O1xROL354AwbsXLDITNdYzsT/UA==" saltValue="Xx7l95zyPB8E8gjeK8h0/g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31AE-65E5-0B40-8379-2863AC94A13A}">
  <sheetPr codeName="Sheet19">
    <tabColor theme="7" tint="0.59999389629810485"/>
  </sheetPr>
  <dimension ref="A1:BA216"/>
  <sheetViews>
    <sheetView zoomScale="90" zoomScaleNormal="90" workbookViewId="0">
      <selection activeCell="F23" sqref="F23"/>
    </sheetView>
  </sheetViews>
  <sheetFormatPr baseColWidth="10" defaultRowHeight="14" x14ac:dyDescent="0.15"/>
  <cols>
    <col min="1" max="1" width="20.33203125" style="224" customWidth="1"/>
    <col min="2" max="2" width="24.33203125" style="224" customWidth="1"/>
    <col min="3" max="9" width="12.1640625" style="224" customWidth="1"/>
    <col min="10" max="11" width="12.1640625" style="224" hidden="1" customWidth="1"/>
    <col min="12" max="16" width="12.1640625" style="224" customWidth="1"/>
    <col min="17" max="20" width="12.1640625" style="224" hidden="1" customWidth="1"/>
    <col min="21" max="24" width="12.1640625" style="224" customWidth="1"/>
    <col min="25" max="53" width="7.5" style="224" customWidth="1"/>
    <col min="54" max="16384" width="10.83203125" style="224"/>
  </cols>
  <sheetData>
    <row r="1" spans="1:53" x14ac:dyDescent="0.15">
      <c r="A1" s="224" t="s">
        <v>61</v>
      </c>
    </row>
    <row r="2" spans="1:53" x14ac:dyDescent="0.15">
      <c r="A2" s="225" t="s">
        <v>11</v>
      </c>
    </row>
    <row r="3" spans="1:53" ht="15" thickBot="1" x14ac:dyDescent="0.2">
      <c r="G3" s="226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161" t="s">
        <v>60</v>
      </c>
      <c r="W7" s="160" t="s">
        <v>130</v>
      </c>
      <c r="X7" s="162" t="s">
        <v>131</v>
      </c>
      <c r="Y7" s="227"/>
      <c r="Z7" s="227"/>
      <c r="AA7" s="227"/>
      <c r="AB7" s="227"/>
      <c r="AC7" s="227"/>
      <c r="AD7" s="227"/>
      <c r="AE7" s="227"/>
      <c r="AF7" s="227"/>
      <c r="AG7" s="227"/>
      <c r="AH7" s="227"/>
      <c r="AI7" s="227"/>
      <c r="AJ7" s="227"/>
      <c r="AK7" s="227"/>
      <c r="AL7" s="227"/>
      <c r="AM7" s="227"/>
      <c r="AN7" s="227"/>
      <c r="AO7" s="227"/>
      <c r="AP7" s="227"/>
      <c r="AQ7" s="227"/>
      <c r="AR7" s="227"/>
      <c r="AS7" s="227"/>
      <c r="AT7" s="227"/>
      <c r="AU7" s="227"/>
      <c r="AV7" s="227"/>
      <c r="AW7" s="227"/>
      <c r="AX7" s="227"/>
      <c r="AY7" s="227"/>
      <c r="AZ7" s="227"/>
      <c r="BA7" s="227"/>
    </row>
    <row r="8" spans="1:53" ht="18" customHeight="1" x14ac:dyDescent="0.15">
      <c r="A8" s="152" t="str">
        <f>'WA Oct 2020'!K2</f>
        <v>Horizon Power</v>
      </c>
      <c r="B8" s="154" t="str">
        <f>'WA Oct 2020'!L2</f>
        <v xml:space="preserve">Regulated </v>
      </c>
      <c r="C8" s="139">
        <f>IF('WA Oct 2020'!BP2=0,91*'WA Oct 2020'!M2/100,(91*'WA Oct 2020'!M2/100)+'WA Oct 2020'!BP2/4)</f>
        <v>152.607</v>
      </c>
      <c r="D8" s="139">
        <f>IF('WA Oct 2020'!O2="",$C$5*'WA Oct 2020'!N2/100,IF($C$5&gt;='WA Oct 2020'!P2,('WA Oct 2020'!P2*'WA Oct 2020'!N2/100),($C$5*'WA Oct 2020'!N2/100)))</f>
        <v>1304.840909090909</v>
      </c>
      <c r="E8" s="139">
        <f>IF(AND('WA Oct 2020'!P2&gt;0,'WA Oct 2020'!R2&gt;0),IF($C$5&lt;'WA Oct 2020'!P2,0,IF($C$5&lt;=('WA Oct 2020'!R2+'WA Oct 2020'!P2),(($C$5-'WA Oct 2020'!P2)*'WA Oct 2020'!Q2/100),(('WA Oct 2020'!R2)*'WA Oct 2020'!Q2/100))),0)</f>
        <v>0</v>
      </c>
      <c r="F8" s="139">
        <f>IF(AND('WA Oct 2020'!Q2&gt;0,'WA Oct 2020'!S2&gt;0),IF($C$5&lt;('WA Oct 2020'!R2+'WA Oct 2020'!P2),0,IF($C$5&lt;=('WA Oct 2020'!T2+'WA Oct 2020'!R2+'WA Oct 2020'!P2),(($C$5-('WA Oct 2020'!R2+'WA Oct 2020'!P2))*'WA Oct 2020'!S2/100),('WA Oct 2020'!T2*'WA Oct 2020'!S2/100))),0)</f>
        <v>0</v>
      </c>
      <c r="G8" s="140">
        <v>0</v>
      </c>
      <c r="H8" s="139">
        <f>IF(AND('WA Oct 2020'!R2&gt;0,'WA Oct 2020'!T2&gt;0),IF(($C$5&lt;'WA Oct 2020'!T2),(0),($C$5-'WA Oct 2020'!T2)*'WA Oct 2020'!U2/100),IF(AND('WA Oct 2020'!R2&gt;0,'WA Oct 2020'!T2=""),IF(($C$5&lt;'WA Oct 2020'!R2+'WA Oct 2020'!P2),(0),(($C$5-('WA Oct 2020'!R2+'WA Oct 2020'!P2))*'WA Oct 2020'!S2/100)),IF(AND('WA Oct 2020'!P2&gt;0,'WA Oct 2020'!R2=""&gt;0),IF(($C$5&lt;'WA Oct 2020'!P2),(0),($C$5-'WA Oct 2020'!P2)*'WA Oct 2020'!Q2/100),0)))</f>
        <v>0</v>
      </c>
      <c r="I8" s="141">
        <f>SUM(C8:H8)</f>
        <v>1457.447909090909</v>
      </c>
      <c r="J8" s="141">
        <f>(I8-C8)*4</f>
        <v>5219.363636363636</v>
      </c>
      <c r="K8" s="141">
        <f>I8*4</f>
        <v>5829.7916363636359</v>
      </c>
      <c r="L8" s="142">
        <f>K8*1.1</f>
        <v>6412.7708000000002</v>
      </c>
      <c r="M8" s="138">
        <v>0</v>
      </c>
      <c r="N8" s="138">
        <f>'WA Oct 2020'!BC2</f>
        <v>0</v>
      </c>
      <c r="O8" s="138">
        <f>'WA Oct 2020'!BD2</f>
        <v>0</v>
      </c>
      <c r="P8" s="138">
        <f>'WA Oct 2020'!BE2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5829.7916363636359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5829.7916363636359</v>
      </c>
      <c r="U8" s="142">
        <f>S8*1.1</f>
        <v>6412.7708000000002</v>
      </c>
      <c r="V8" s="142">
        <f>T8*1.1</f>
        <v>6412.7708000000002</v>
      </c>
      <c r="W8" s="143">
        <f>'WA Oct 2020'!BL2</f>
        <v>0</v>
      </c>
      <c r="X8" s="204" t="str">
        <f>'WA Oct 2020'!BM2</f>
        <v>n</v>
      </c>
      <c r="Y8" s="227"/>
      <c r="Z8" s="227"/>
      <c r="AA8" s="227"/>
      <c r="AB8" s="227"/>
      <c r="AC8" s="227"/>
      <c r="AD8" s="227"/>
      <c r="AE8" s="227"/>
      <c r="AF8" s="227"/>
      <c r="AG8" s="227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227"/>
      <c r="AT8" s="227"/>
      <c r="AU8" s="227"/>
      <c r="AV8" s="227"/>
      <c r="AW8" s="227"/>
      <c r="AX8" s="227"/>
      <c r="AY8" s="227"/>
      <c r="AZ8" s="227"/>
      <c r="BA8" s="227"/>
    </row>
    <row r="9" spans="1:53" ht="18" customHeight="1" thickBot="1" x14ac:dyDescent="0.2">
      <c r="A9" s="153" t="str">
        <f>'WA Oct 2020'!K3</f>
        <v>Synergy</v>
      </c>
      <c r="B9" s="155" t="str">
        <f>'WA Oct 2020'!L3</f>
        <v>Regulated</v>
      </c>
      <c r="C9" s="146">
        <f>IF('WA Oct 2020'!BP3=0,91*'WA Oct 2020'!M3/100,(91*'WA Oct 2020'!M3/100)+'WA Oct 2020'!BP3/4)</f>
        <v>152.607</v>
      </c>
      <c r="D9" s="146">
        <f>IF('WA Oct 2020'!O3="",$C$5*'WA Oct 2020'!N3/100,IF($C$5&gt;='WA Oct 2020'!P3,('WA Oct 2020'!P3*'WA Oct 2020'!N3/100),($C$5*'WA Oct 2020'!N3/100)))</f>
        <v>1304.840909090909</v>
      </c>
      <c r="E9" s="146">
        <f>IF(AND('WA Oct 2020'!P3&gt;0,'WA Oct 2020'!R3&gt;0),IF($C$5&lt;'WA Oct 2020'!P3,0,IF($C$5&lt;=('WA Oct 2020'!R3+'WA Oct 2020'!P3),(($C$5-'WA Oct 2020'!P3)*'WA Oct 2020'!Q3/100),(('WA Oct 2020'!R3)*'WA Oct 2020'!Q3/100))),0)</f>
        <v>0</v>
      </c>
      <c r="F9" s="146">
        <f>IF(AND('WA Oct 2020'!Q3&gt;0,'WA Oct 2020'!S3&gt;0),IF($C$5&lt;('WA Oct 2020'!R3+'WA Oct 2020'!P3),0,IF($C$5&lt;=('WA Oct 2020'!T3+'WA Oct 2020'!R3+'WA Oct 2020'!P3),(($C$5-('WA Oct 2020'!R3+'WA Oct 2020'!P3))*'WA Oct 2020'!S3/100),('WA Oct 2020'!T3*'WA Oct 2020'!S3/100))),0)</f>
        <v>0</v>
      </c>
      <c r="G9" s="147">
        <v>0</v>
      </c>
      <c r="H9" s="146">
        <f>IF(AND('WA Oct 2020'!R3&gt;0,'WA Oct 2020'!T3&gt;0),IF(($C$5&lt;'WA Oct 2020'!T3),(0),($C$5-'WA Oct 2020'!T3)*'WA Oct 2020'!U3/100),IF(AND('WA Oct 2020'!R3&gt;0,'WA Oct 2020'!T3=""),IF(($C$5&lt;'WA Oct 2020'!R3+'WA Oct 2020'!P3),(0),(($C$5-('WA Oct 2020'!R3+'WA Oct 2020'!P3))*'WA Oct 2020'!S3/100)),IF(AND('WA Oct 2020'!P3&gt;0,'WA Oct 2020'!R3=""&gt;0),IF(($C$5&lt;'WA Oct 2020'!P3),(0),($C$5-'WA Oct 2020'!P3)*'WA Oct 2020'!Q3/100),0)))</f>
        <v>0</v>
      </c>
      <c r="I9" s="148">
        <f t="shared" ref="I9" si="0">SUM(C9:H9)</f>
        <v>1457.447909090909</v>
      </c>
      <c r="J9" s="148">
        <f>(I9-C9)*4</f>
        <v>5219.363636363636</v>
      </c>
      <c r="K9" s="148">
        <f t="shared" ref="K9" si="1">I9*4</f>
        <v>5829.7916363636359</v>
      </c>
      <c r="L9" s="149">
        <f>K9*1.1</f>
        <v>6412.7708000000002</v>
      </c>
      <c r="M9" s="145">
        <v>0</v>
      </c>
      <c r="N9" s="145">
        <f>'WA Oct 2020'!BC3</f>
        <v>0</v>
      </c>
      <c r="O9" s="145">
        <f>'WA Oct 2020'!BD3</f>
        <v>0</v>
      </c>
      <c r="P9" s="145">
        <f>'WA Oct 2020'!BE3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5829.7916363636359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5829.7916363636359</v>
      </c>
      <c r="U9" s="149">
        <f>S9*1.1</f>
        <v>6412.7708000000002</v>
      </c>
      <c r="V9" s="149">
        <f>T9*1.1</f>
        <v>6412.7708000000002</v>
      </c>
      <c r="W9" s="150">
        <f>'WA Oct 2020'!BL3</f>
        <v>0</v>
      </c>
      <c r="X9" s="205" t="str">
        <f>'WA Oct 2020'!BM3</f>
        <v>n</v>
      </c>
      <c r="Y9" s="227"/>
      <c r="Z9" s="227"/>
      <c r="AA9" s="227"/>
      <c r="AB9" s="227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</row>
    <row r="10" spans="1:53" x14ac:dyDescent="0.15">
      <c r="T10" s="227"/>
      <c r="U10" s="227"/>
      <c r="V10" s="227"/>
      <c r="W10" s="227"/>
      <c r="X10" s="228"/>
      <c r="Y10" s="227"/>
      <c r="Z10" s="227"/>
      <c r="AA10" s="227"/>
      <c r="AB10" s="22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</row>
    <row r="11" spans="1:53" ht="15" thickBot="1" x14ac:dyDescent="0.2">
      <c r="X11" s="229"/>
      <c r="Z11" s="227"/>
      <c r="AA11" s="227"/>
      <c r="AB11" s="227"/>
      <c r="AC11" s="227"/>
      <c r="AD11" s="227"/>
      <c r="AE11" s="227"/>
      <c r="AF11" s="227"/>
      <c r="AG11" s="227"/>
      <c r="AH11" s="227"/>
      <c r="AI11" s="227"/>
      <c r="AJ11" s="227"/>
      <c r="AK11" s="227"/>
      <c r="AL11" s="227"/>
      <c r="AM11" s="227"/>
      <c r="AN11" s="227"/>
      <c r="AO11" s="227"/>
      <c r="AP11" s="227"/>
      <c r="AQ11" s="227"/>
      <c r="AR11" s="227"/>
      <c r="AS11" s="227"/>
      <c r="AT11" s="227"/>
      <c r="AU11" s="227"/>
      <c r="AV11" s="227"/>
      <c r="AW11" s="227"/>
      <c r="AX11" s="227"/>
      <c r="AY11" s="227"/>
      <c r="AZ11" s="227"/>
      <c r="BA11" s="227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227"/>
      <c r="AA12" s="227"/>
      <c r="AB12" s="22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227"/>
      <c r="AA13" s="227"/>
      <c r="AB13" s="227"/>
      <c r="AC13" s="227"/>
      <c r="AD13" s="227"/>
      <c r="AE13" s="227"/>
      <c r="AF13" s="227"/>
      <c r="AG13" s="227"/>
      <c r="AH13" s="227"/>
      <c r="AI13" s="227"/>
      <c r="AJ13" s="227"/>
      <c r="AK13" s="227"/>
      <c r="AL13" s="227"/>
      <c r="AM13" s="227"/>
      <c r="AN13" s="227"/>
      <c r="AO13" s="227"/>
      <c r="AP13" s="227"/>
      <c r="AQ13" s="227"/>
      <c r="AR13" s="227"/>
      <c r="AS13" s="227"/>
      <c r="AT13" s="227"/>
      <c r="AU13" s="227"/>
      <c r="AV13" s="227"/>
      <c r="AW13" s="227"/>
      <c r="AX13" s="227"/>
      <c r="AY13" s="227"/>
      <c r="AZ13" s="227"/>
      <c r="BA13" s="227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227"/>
      <c r="AA14" s="227"/>
      <c r="AB14" s="227"/>
      <c r="AC14" s="227"/>
      <c r="AD14" s="227"/>
      <c r="AE14" s="227"/>
      <c r="AF14" s="227"/>
      <c r="AG14" s="227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227"/>
      <c r="AT14" s="227"/>
      <c r="AU14" s="227"/>
      <c r="AV14" s="227"/>
      <c r="AW14" s="227"/>
      <c r="AX14" s="227"/>
      <c r="AY14" s="227"/>
      <c r="AZ14" s="227"/>
      <c r="BA14" s="227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227"/>
      <c r="AW15" s="227"/>
      <c r="AX15" s="227"/>
      <c r="AY15" s="227"/>
      <c r="AZ15" s="227"/>
      <c r="BA15" s="227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227"/>
      <c r="AA16" s="227"/>
      <c r="AB16" s="227"/>
      <c r="AC16" s="227"/>
      <c r="AD16" s="227"/>
      <c r="AE16" s="227"/>
      <c r="AF16" s="227"/>
      <c r="AG16" s="227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161" t="s">
        <v>60</v>
      </c>
      <c r="W17" s="160" t="s">
        <v>8</v>
      </c>
      <c r="X17" s="162" t="s">
        <v>9</v>
      </c>
      <c r="Y17" s="227"/>
      <c r="Z17" s="227"/>
      <c r="AA17" s="227"/>
      <c r="AB17" s="227"/>
      <c r="AC17" s="227"/>
      <c r="AD17" s="227"/>
      <c r="AE17" s="227"/>
      <c r="AF17" s="227"/>
      <c r="AG17" s="227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</row>
    <row r="18" spans="1:53" ht="18" customHeight="1" thickBot="1" x14ac:dyDescent="0.2">
      <c r="A18" s="102" t="str">
        <f>'WA Oct 2020'!K4</f>
        <v>Synergy</v>
      </c>
      <c r="B18" s="200" t="str">
        <f>'WA Oct 2020'!L4</f>
        <v>Regulated</v>
      </c>
      <c r="C18" s="107">
        <f>IF('WA Oct 2020'!BP4=0,91*'WA Oct 2020'!M4/100,(91*'WA Oct 2020'!M4/100)+'WA Oct 2020'!BP4/4)</f>
        <v>285.35945454545453</v>
      </c>
      <c r="D18" s="107">
        <f>IF('WA Oct 2020'!O4="",$C$13*$C$14*'WA Oct 2020'!N4/100,IF($C$13*$C$14&gt;='WA Oct 2020'!P4,('WA Oct 2020'!P4*'WA Oct 2020'!N4/100),($C$13*$C$14*'WA Oct 2020'!N4/100)))</f>
        <v>1190.3627272727272</v>
      </c>
      <c r="E18" s="107">
        <f>IF(AND('WA Oct 2020'!P4&gt;0,'WA Oct 2020'!R4&gt;0),IF($C$13*$C$14&lt;'WA Oct 2020'!P4,0,IF($C$13*$C$14&lt;=('WA Oct 2020'!R4+'WA Oct 2020'!P4),(($C$13*$C$14-'WA Oct 2020'!P4)*'WA Oct 2020'!Q4/100),(('WA Oct 2020'!R4)*'WA Oct 2020'!Q4/100))),0)</f>
        <v>0</v>
      </c>
      <c r="F18" s="107">
        <f>IF(AND('WA Oct 2020'!Q2&gt;0,'WA Oct 2020'!S2&gt;0),IF($C$13*$C$14&lt;('WA Oct 2020'!R2+'WA Oct 2020'!P2),0,IF($C$13*$C$14&lt;=('WA Oct 2020'!T2+'WA Oct 2020'!R2+'WA Oct 2020'!P2),(($C$13*$C$14-('WA Oct 2020'!R2+'WA Oct 2020'!P2))*'WA Oct 2020'!S2/100),('WA Oct 2020'!T2*'WA Oct 2020'!S2/100))),0)</f>
        <v>0</v>
      </c>
      <c r="G18" s="201">
        <f>IF(AND('WA Oct 2020'!R3&gt;0,'WA Oct 2020'!T3&gt;0),IF(($C$13*$C$14&lt;'WA Oct 2020'!T3),(0),($C$13*$C$14-'WA Oct 2020'!T3)*'WA Oct 2020'!U3/100),IF(AND('WA Oct 2020'!R3&gt;0,'WA Oct 2020'!T3=""),IF(($C$13*$C$14&lt;'WA Oct 2020'!R3+'WA Oct 2020'!P3),(0),(($C$13*$C$14-('WA Oct 2020'!R3+'WA Oct 2020'!P3))*'WA Oct 2020'!S3/100)),IF(AND('WA Oct 2020'!P3&gt;0,'WA Oct 2020'!R3=""&gt;0),IF(($C$13*$C$14&lt;'WA Oct 2020'!P3),(0),($C$13*$C$14-'WA Oct 2020'!P3)*'WA Oct 2020'!Q3/100),0)))</f>
        <v>0</v>
      </c>
      <c r="H18" s="107">
        <f>(C13*C15)*'WA Oct 2020'!W4/100</f>
        <v>153.04636363636365</v>
      </c>
      <c r="I18" s="108">
        <f>SUM(C18:H18)</f>
        <v>1628.7685454545453</v>
      </c>
      <c r="J18" s="148">
        <f>(I18-C18)*4</f>
        <v>5373.6363636363631</v>
      </c>
      <c r="K18" s="148">
        <f t="shared" ref="K18" si="2">I18*4</f>
        <v>6515.0741818181814</v>
      </c>
      <c r="L18" s="149">
        <f>K18*1.1</f>
        <v>7166.5816000000004</v>
      </c>
      <c r="M18" s="110">
        <v>0</v>
      </c>
      <c r="N18" s="110">
        <f>'WA Oct 2020'!BC4</f>
        <v>0</v>
      </c>
      <c r="O18" s="110">
        <f>'WA Oct 2020'!BD4</f>
        <v>0</v>
      </c>
      <c r="P18" s="110">
        <f>'WA Oct 2020'!BE4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6515.0741818181814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6515.0741818181814</v>
      </c>
      <c r="U18" s="149">
        <f>S18*1.1</f>
        <v>7166.5816000000004</v>
      </c>
      <c r="V18" s="149">
        <f>T18*1.1</f>
        <v>7166.5816000000004</v>
      </c>
      <c r="W18" s="202">
        <f>'WA Oct 2020'!BL4</f>
        <v>0</v>
      </c>
      <c r="X18" s="210" t="str">
        <f>'WA Oct 2020'!BM4</f>
        <v>n</v>
      </c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</row>
    <row r="19" spans="1:53" x14ac:dyDescent="0.15"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</row>
    <row r="20" spans="1:53" x14ac:dyDescent="0.15"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</row>
    <row r="21" spans="1:53" x14ac:dyDescent="0.15"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</row>
    <row r="22" spans="1:53" x14ac:dyDescent="0.15"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</row>
    <row r="23" spans="1:53" x14ac:dyDescent="0.15"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</row>
    <row r="24" spans="1:53" x14ac:dyDescent="0.15"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</row>
    <row r="25" spans="1:53" x14ac:dyDescent="0.15"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</row>
    <row r="26" spans="1:53" x14ac:dyDescent="0.15"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</row>
    <row r="27" spans="1:53" x14ac:dyDescent="0.15"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</row>
    <row r="28" spans="1:53" x14ac:dyDescent="0.15"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</row>
    <row r="29" spans="1:53" x14ac:dyDescent="0.15"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</row>
    <row r="30" spans="1:53" x14ac:dyDescent="0.15"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</row>
    <row r="31" spans="1:53" x14ac:dyDescent="0.15"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</row>
    <row r="32" spans="1:53" x14ac:dyDescent="0.15"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</row>
    <row r="33" spans="26:53" x14ac:dyDescent="0.15"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</row>
    <row r="34" spans="26:53" x14ac:dyDescent="0.15"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</row>
    <row r="35" spans="26:53" x14ac:dyDescent="0.15"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</row>
    <row r="36" spans="26:53" x14ac:dyDescent="0.15"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</row>
    <row r="37" spans="26:53" x14ac:dyDescent="0.15"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</row>
    <row r="38" spans="26:53" x14ac:dyDescent="0.15"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</row>
    <row r="39" spans="26:53" x14ac:dyDescent="0.15">
      <c r="Z39" s="227"/>
      <c r="AA39" s="227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  <c r="AN39" s="227"/>
      <c r="AO39" s="227"/>
      <c r="AP39" s="227"/>
      <c r="AQ39" s="227"/>
      <c r="AR39" s="227"/>
      <c r="AS39" s="227"/>
      <c r="AT39" s="227"/>
      <c r="AU39" s="227"/>
      <c r="AV39" s="227"/>
      <c r="AW39" s="227"/>
      <c r="AX39" s="227"/>
      <c r="AY39" s="227"/>
      <c r="AZ39" s="227"/>
      <c r="BA39" s="227"/>
    </row>
    <row r="40" spans="26:53" x14ac:dyDescent="0.15">
      <c r="Z40" s="227"/>
      <c r="AA40" s="227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227"/>
      <c r="AT40" s="227"/>
      <c r="AU40" s="227"/>
      <c r="AV40" s="227"/>
      <c r="AW40" s="227"/>
      <c r="AX40" s="227"/>
      <c r="AY40" s="227"/>
      <c r="AZ40" s="227"/>
      <c r="BA40" s="227"/>
    </row>
    <row r="41" spans="26:53" x14ac:dyDescent="0.15">
      <c r="Z41" s="227"/>
      <c r="AA41" s="227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</row>
    <row r="42" spans="26:53" x14ac:dyDescent="0.15"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</row>
    <row r="43" spans="26:53" x14ac:dyDescent="0.15"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</row>
    <row r="44" spans="26:53" x14ac:dyDescent="0.15"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</row>
    <row r="45" spans="26:53" x14ac:dyDescent="0.15"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</row>
    <row r="46" spans="26:53" x14ac:dyDescent="0.15"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</row>
    <row r="47" spans="26:53" x14ac:dyDescent="0.15"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</row>
    <row r="48" spans="26:53" x14ac:dyDescent="0.15"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</row>
    <row r="49" spans="26:53" x14ac:dyDescent="0.15"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</row>
    <row r="50" spans="26:53" x14ac:dyDescent="0.15"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</row>
    <row r="51" spans="26:53" x14ac:dyDescent="0.15">
      <c r="Z51" s="227"/>
      <c r="AA51" s="227"/>
      <c r="AB51" s="227"/>
      <c r="AC51" s="227"/>
      <c r="AD51" s="227"/>
      <c r="AE51" s="227"/>
      <c r="AF51" s="227"/>
      <c r="AG51" s="227"/>
      <c r="AH51" s="227"/>
      <c r="AI51" s="227"/>
      <c r="AJ51" s="227"/>
      <c r="AK51" s="227"/>
      <c r="AL51" s="227"/>
      <c r="AM51" s="227"/>
      <c r="AN51" s="227"/>
      <c r="AO51" s="227"/>
      <c r="AP51" s="227"/>
      <c r="AQ51" s="227"/>
      <c r="AR51" s="227"/>
      <c r="AS51" s="227"/>
      <c r="AT51" s="227"/>
      <c r="AU51" s="227"/>
      <c r="AV51" s="227"/>
      <c r="AW51" s="227"/>
      <c r="AX51" s="227"/>
      <c r="AY51" s="227"/>
      <c r="AZ51" s="227"/>
      <c r="BA51" s="227"/>
    </row>
    <row r="52" spans="26:53" x14ac:dyDescent="0.15">
      <c r="Z52" s="227"/>
      <c r="AA52" s="227"/>
      <c r="AB52" s="227"/>
      <c r="AC52" s="227"/>
      <c r="AD52" s="227"/>
      <c r="AE52" s="227"/>
      <c r="AF52" s="227"/>
      <c r="AG52" s="227"/>
      <c r="AH52" s="227"/>
      <c r="AI52" s="227"/>
      <c r="AJ52" s="227"/>
      <c r="AK52" s="227"/>
      <c r="AL52" s="227"/>
      <c r="AM52" s="227"/>
      <c r="AN52" s="227"/>
      <c r="AO52" s="227"/>
      <c r="AP52" s="227"/>
      <c r="AQ52" s="227"/>
      <c r="AR52" s="227"/>
      <c r="AS52" s="227"/>
      <c r="AT52" s="227"/>
      <c r="AU52" s="227"/>
      <c r="AV52" s="227"/>
      <c r="AW52" s="227"/>
      <c r="AX52" s="227"/>
      <c r="AY52" s="227"/>
      <c r="AZ52" s="227"/>
      <c r="BA52" s="227"/>
    </row>
    <row r="53" spans="26:53" x14ac:dyDescent="0.15">
      <c r="Z53" s="227"/>
      <c r="AA53" s="227"/>
      <c r="AB53" s="227"/>
      <c r="AC53" s="227"/>
      <c r="AD53" s="227"/>
      <c r="AE53" s="227"/>
      <c r="AF53" s="227"/>
      <c r="AG53" s="227"/>
      <c r="AH53" s="227"/>
      <c r="AI53" s="227"/>
      <c r="AJ53" s="227"/>
      <c r="AK53" s="227"/>
      <c r="AL53" s="227"/>
      <c r="AM53" s="227"/>
      <c r="AN53" s="227"/>
      <c r="AO53" s="227"/>
      <c r="AP53" s="227"/>
      <c r="AQ53" s="227"/>
      <c r="AR53" s="227"/>
      <c r="AS53" s="227"/>
      <c r="AT53" s="227"/>
      <c r="AU53" s="227"/>
      <c r="AV53" s="227"/>
      <c r="AW53" s="227"/>
      <c r="AX53" s="227"/>
      <c r="AY53" s="227"/>
      <c r="AZ53" s="227"/>
      <c r="BA53" s="227"/>
    </row>
    <row r="54" spans="26:53" x14ac:dyDescent="0.15">
      <c r="Z54" s="227"/>
      <c r="AA54" s="227"/>
      <c r="AB54" s="227"/>
      <c r="AC54" s="227"/>
      <c r="AD54" s="227"/>
      <c r="AE54" s="227"/>
      <c r="AF54" s="227"/>
      <c r="AG54" s="227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227"/>
      <c r="AT54" s="227"/>
      <c r="AU54" s="227"/>
      <c r="AV54" s="227"/>
      <c r="AW54" s="227"/>
      <c r="AX54" s="227"/>
      <c r="AY54" s="227"/>
      <c r="AZ54" s="227"/>
      <c r="BA54" s="227"/>
    </row>
    <row r="55" spans="26:53" x14ac:dyDescent="0.15">
      <c r="Z55" s="227"/>
      <c r="AA55" s="227"/>
      <c r="AB55" s="227"/>
      <c r="AC55" s="227"/>
      <c r="AD55" s="227"/>
      <c r="AE55" s="227"/>
      <c r="AF55" s="227"/>
      <c r="AG55" s="227"/>
      <c r="AH55" s="227"/>
      <c r="AI55" s="227"/>
      <c r="AJ55" s="227"/>
      <c r="AK55" s="227"/>
      <c r="AL55" s="227"/>
      <c r="AM55" s="227"/>
      <c r="AN55" s="227"/>
      <c r="AO55" s="227"/>
      <c r="AP55" s="227"/>
      <c r="AQ55" s="227"/>
      <c r="AR55" s="227"/>
      <c r="AS55" s="227"/>
      <c r="AT55" s="227"/>
      <c r="AU55" s="227"/>
      <c r="AV55" s="227"/>
      <c r="AW55" s="227"/>
      <c r="AX55" s="227"/>
      <c r="AY55" s="227"/>
      <c r="AZ55" s="227"/>
      <c r="BA55" s="227"/>
    </row>
    <row r="56" spans="26:53" x14ac:dyDescent="0.15">
      <c r="Z56" s="227"/>
      <c r="AA56" s="227"/>
      <c r="AB56" s="227"/>
      <c r="AC56" s="227"/>
      <c r="AD56" s="227"/>
      <c r="AE56" s="227"/>
      <c r="AF56" s="227"/>
      <c r="AG56" s="227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227"/>
      <c r="AT56" s="227"/>
      <c r="AU56" s="227"/>
      <c r="AV56" s="227"/>
      <c r="AW56" s="227"/>
      <c r="AX56" s="227"/>
      <c r="AY56" s="227"/>
      <c r="AZ56" s="227"/>
      <c r="BA56" s="227"/>
    </row>
    <row r="57" spans="26:53" x14ac:dyDescent="0.15">
      <c r="Z57" s="227"/>
      <c r="AA57" s="227"/>
      <c r="AB57" s="227"/>
      <c r="AC57" s="227"/>
      <c r="AD57" s="227"/>
      <c r="AE57" s="227"/>
      <c r="AF57" s="227"/>
      <c r="AG57" s="227"/>
      <c r="AH57" s="227"/>
      <c r="AI57" s="227"/>
      <c r="AJ57" s="227"/>
      <c r="AK57" s="227"/>
      <c r="AL57" s="227"/>
      <c r="AM57" s="227"/>
      <c r="AN57" s="227"/>
      <c r="AO57" s="227"/>
      <c r="AP57" s="227"/>
      <c r="AQ57" s="227"/>
      <c r="AR57" s="227"/>
      <c r="AS57" s="227"/>
      <c r="AT57" s="227"/>
      <c r="AU57" s="227"/>
      <c r="AV57" s="227"/>
      <c r="AW57" s="227"/>
      <c r="AX57" s="227"/>
      <c r="AY57" s="227"/>
      <c r="AZ57" s="227"/>
      <c r="BA57" s="227"/>
    </row>
    <row r="58" spans="26:53" x14ac:dyDescent="0.15">
      <c r="Z58" s="227"/>
      <c r="AA58" s="227"/>
      <c r="AB58" s="227"/>
      <c r="AC58" s="227"/>
      <c r="AD58" s="227"/>
      <c r="AE58" s="227"/>
      <c r="AF58" s="227"/>
      <c r="AG58" s="227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227"/>
      <c r="AT58" s="227"/>
      <c r="AU58" s="227"/>
      <c r="AV58" s="227"/>
      <c r="AW58" s="227"/>
      <c r="AX58" s="227"/>
      <c r="AY58" s="227"/>
      <c r="AZ58" s="227"/>
      <c r="BA58" s="227"/>
    </row>
    <row r="59" spans="26:53" x14ac:dyDescent="0.15">
      <c r="Z59" s="227"/>
      <c r="AA59" s="227"/>
      <c r="AB59" s="227"/>
      <c r="AC59" s="227"/>
      <c r="AD59" s="227"/>
      <c r="AE59" s="227"/>
      <c r="AF59" s="227"/>
      <c r="AG59" s="227"/>
      <c r="AH59" s="227"/>
      <c r="AI59" s="227"/>
      <c r="AJ59" s="227"/>
      <c r="AK59" s="227"/>
      <c r="AL59" s="227"/>
      <c r="AM59" s="227"/>
      <c r="AN59" s="227"/>
      <c r="AO59" s="227"/>
      <c r="AP59" s="227"/>
      <c r="AQ59" s="227"/>
      <c r="AR59" s="227"/>
      <c r="AS59" s="227"/>
      <c r="AT59" s="227"/>
      <c r="AU59" s="227"/>
      <c r="AV59" s="227"/>
      <c r="AW59" s="227"/>
      <c r="AX59" s="227"/>
      <c r="AY59" s="227"/>
      <c r="AZ59" s="227"/>
      <c r="BA59" s="227"/>
    </row>
    <row r="60" spans="26:53" x14ac:dyDescent="0.15">
      <c r="Z60" s="227"/>
      <c r="AA60" s="227"/>
      <c r="AB60" s="227"/>
      <c r="AC60" s="227"/>
      <c r="AD60" s="227"/>
      <c r="AE60" s="227"/>
      <c r="AF60" s="227"/>
      <c r="AG60" s="227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227"/>
      <c r="AT60" s="227"/>
      <c r="AU60" s="227"/>
      <c r="AV60" s="227"/>
      <c r="AW60" s="227"/>
      <c r="AX60" s="227"/>
      <c r="AY60" s="227"/>
      <c r="AZ60" s="227"/>
      <c r="BA60" s="227"/>
    </row>
    <row r="61" spans="26:53" x14ac:dyDescent="0.15">
      <c r="Z61" s="227"/>
      <c r="AA61" s="227"/>
      <c r="AB61" s="227"/>
      <c r="AC61" s="227"/>
      <c r="AD61" s="227"/>
      <c r="AE61" s="227"/>
      <c r="AF61" s="227"/>
      <c r="AG61" s="227"/>
      <c r="AH61" s="227"/>
      <c r="AI61" s="227"/>
      <c r="AJ61" s="227"/>
      <c r="AK61" s="227"/>
      <c r="AL61" s="227"/>
      <c r="AM61" s="227"/>
      <c r="AN61" s="227"/>
      <c r="AO61" s="227"/>
      <c r="AP61" s="227"/>
      <c r="AQ61" s="227"/>
      <c r="AR61" s="227"/>
      <c r="AS61" s="227"/>
      <c r="AT61" s="227"/>
      <c r="AU61" s="227"/>
      <c r="AV61" s="227"/>
      <c r="AW61" s="227"/>
      <c r="AX61" s="227"/>
      <c r="AY61" s="227"/>
      <c r="AZ61" s="227"/>
      <c r="BA61" s="227"/>
    </row>
    <row r="62" spans="26:53" x14ac:dyDescent="0.15">
      <c r="Z62" s="227"/>
      <c r="AA62" s="227"/>
      <c r="AB62" s="227"/>
      <c r="AC62" s="227"/>
      <c r="AD62" s="227"/>
      <c r="AE62" s="227"/>
      <c r="AF62" s="227"/>
      <c r="AG62" s="227"/>
      <c r="AH62" s="227"/>
      <c r="AI62" s="227"/>
      <c r="AJ62" s="227"/>
      <c r="AK62" s="227"/>
      <c r="AL62" s="227"/>
      <c r="AM62" s="227"/>
      <c r="AN62" s="227"/>
      <c r="AO62" s="227"/>
      <c r="AP62" s="227"/>
      <c r="AQ62" s="227"/>
      <c r="AR62" s="227"/>
      <c r="AS62" s="227"/>
      <c r="AT62" s="227"/>
      <c r="AU62" s="227"/>
      <c r="AV62" s="227"/>
      <c r="AW62" s="227"/>
      <c r="AX62" s="227"/>
      <c r="AY62" s="227"/>
      <c r="AZ62" s="227"/>
      <c r="BA62" s="227"/>
    </row>
    <row r="63" spans="26:53" x14ac:dyDescent="0.15">
      <c r="Z63" s="227"/>
      <c r="AA63" s="227"/>
      <c r="AB63" s="227"/>
      <c r="AC63" s="227"/>
      <c r="AD63" s="227"/>
      <c r="AE63" s="227"/>
      <c r="AF63" s="227"/>
      <c r="AG63" s="227"/>
      <c r="AH63" s="227"/>
      <c r="AI63" s="227"/>
      <c r="AJ63" s="227"/>
      <c r="AK63" s="227"/>
      <c r="AL63" s="227"/>
      <c r="AM63" s="227"/>
      <c r="AN63" s="227"/>
      <c r="AO63" s="227"/>
      <c r="AP63" s="227"/>
      <c r="AQ63" s="227"/>
      <c r="AR63" s="227"/>
      <c r="AS63" s="227"/>
      <c r="AT63" s="227"/>
      <c r="AU63" s="227"/>
      <c r="AV63" s="227"/>
      <c r="AW63" s="227"/>
      <c r="AX63" s="227"/>
      <c r="AY63" s="227"/>
      <c r="AZ63" s="227"/>
      <c r="BA63" s="227"/>
    </row>
    <row r="64" spans="26:53" x14ac:dyDescent="0.15">
      <c r="Z64" s="227"/>
      <c r="AA64" s="227"/>
      <c r="AB64" s="227"/>
      <c r="AC64" s="227"/>
      <c r="AD64" s="227"/>
      <c r="AE64" s="227"/>
      <c r="AF64" s="227"/>
      <c r="AG64" s="227"/>
      <c r="AH64" s="227"/>
      <c r="AI64" s="227"/>
      <c r="AJ64" s="227"/>
      <c r="AK64" s="227"/>
      <c r="AL64" s="227"/>
      <c r="AM64" s="227"/>
      <c r="AN64" s="227"/>
      <c r="AO64" s="227"/>
      <c r="AP64" s="227"/>
      <c r="AQ64" s="227"/>
      <c r="AR64" s="227"/>
      <c r="AS64" s="227"/>
      <c r="AT64" s="227"/>
      <c r="AU64" s="227"/>
      <c r="AV64" s="227"/>
      <c r="AW64" s="227"/>
      <c r="AX64" s="227"/>
      <c r="AY64" s="227"/>
      <c r="AZ64" s="227"/>
      <c r="BA64" s="227"/>
    </row>
    <row r="65" spans="26:53" x14ac:dyDescent="0.15">
      <c r="Z65" s="227"/>
      <c r="AA65" s="227"/>
      <c r="AB65" s="227"/>
      <c r="AC65" s="227"/>
      <c r="AD65" s="227"/>
      <c r="AE65" s="227"/>
      <c r="AF65" s="227"/>
      <c r="AG65" s="227"/>
      <c r="AH65" s="227"/>
      <c r="AI65" s="227"/>
      <c r="AJ65" s="227"/>
      <c r="AK65" s="227"/>
      <c r="AL65" s="227"/>
      <c r="AM65" s="227"/>
      <c r="AN65" s="227"/>
      <c r="AO65" s="227"/>
      <c r="AP65" s="227"/>
      <c r="AQ65" s="227"/>
      <c r="AR65" s="227"/>
      <c r="AS65" s="227"/>
      <c r="AT65" s="227"/>
      <c r="AU65" s="227"/>
      <c r="AV65" s="227"/>
      <c r="AW65" s="227"/>
      <c r="AX65" s="227"/>
      <c r="AY65" s="227"/>
      <c r="AZ65" s="227"/>
      <c r="BA65" s="227"/>
    </row>
    <row r="66" spans="26:53" x14ac:dyDescent="0.15">
      <c r="Z66" s="227"/>
      <c r="AA66" s="227"/>
      <c r="AB66" s="227"/>
      <c r="AC66" s="227"/>
      <c r="AD66" s="227"/>
      <c r="AE66" s="227"/>
      <c r="AF66" s="227"/>
      <c r="AG66" s="227"/>
      <c r="AH66" s="227"/>
      <c r="AI66" s="227"/>
      <c r="AJ66" s="227"/>
      <c r="AK66" s="227"/>
      <c r="AL66" s="227"/>
      <c r="AM66" s="227"/>
      <c r="AN66" s="227"/>
      <c r="AO66" s="227"/>
      <c r="AP66" s="227"/>
      <c r="AQ66" s="227"/>
      <c r="AR66" s="227"/>
      <c r="AS66" s="227"/>
      <c r="AT66" s="227"/>
      <c r="AU66" s="227"/>
      <c r="AV66" s="227"/>
      <c r="AW66" s="227"/>
      <c r="AX66" s="227"/>
      <c r="AY66" s="227"/>
      <c r="AZ66" s="227"/>
      <c r="BA66" s="227"/>
    </row>
    <row r="67" spans="26:53" x14ac:dyDescent="0.15">
      <c r="Z67" s="227"/>
      <c r="AA67" s="227"/>
      <c r="AB67" s="227"/>
      <c r="AC67" s="227"/>
      <c r="AD67" s="227"/>
      <c r="AE67" s="227"/>
      <c r="AF67" s="227"/>
      <c r="AG67" s="227"/>
      <c r="AH67" s="227"/>
      <c r="AI67" s="227"/>
      <c r="AJ67" s="227"/>
      <c r="AK67" s="227"/>
      <c r="AL67" s="227"/>
      <c r="AM67" s="227"/>
      <c r="AN67" s="227"/>
      <c r="AO67" s="227"/>
      <c r="AP67" s="227"/>
      <c r="AQ67" s="227"/>
      <c r="AR67" s="227"/>
      <c r="AS67" s="227"/>
      <c r="AT67" s="227"/>
      <c r="AU67" s="227"/>
      <c r="AV67" s="227"/>
      <c r="AW67" s="227"/>
      <c r="AX67" s="227"/>
      <c r="AY67" s="227"/>
      <c r="AZ67" s="227"/>
      <c r="BA67" s="227"/>
    </row>
    <row r="68" spans="26:53" x14ac:dyDescent="0.15">
      <c r="Z68" s="227"/>
      <c r="AA68" s="227"/>
      <c r="AB68" s="227"/>
      <c r="AC68" s="227"/>
      <c r="AD68" s="227"/>
      <c r="AE68" s="227"/>
      <c r="AF68" s="227"/>
      <c r="AG68" s="227"/>
      <c r="AH68" s="227"/>
      <c r="AI68" s="227"/>
      <c r="AJ68" s="227"/>
      <c r="AK68" s="227"/>
      <c r="AL68" s="227"/>
      <c r="AM68" s="227"/>
      <c r="AN68" s="227"/>
      <c r="AO68" s="227"/>
      <c r="AP68" s="227"/>
      <c r="AQ68" s="227"/>
      <c r="AR68" s="227"/>
      <c r="AS68" s="227"/>
      <c r="AT68" s="227"/>
      <c r="AU68" s="227"/>
      <c r="AV68" s="227"/>
      <c r="AW68" s="227"/>
      <c r="AX68" s="227"/>
      <c r="AY68" s="227"/>
      <c r="AZ68" s="227"/>
      <c r="BA68" s="227"/>
    </row>
    <row r="69" spans="26:53" x14ac:dyDescent="0.15">
      <c r="Z69" s="227"/>
      <c r="AA69" s="227"/>
      <c r="AB69" s="227"/>
      <c r="AC69" s="227"/>
      <c r="AD69" s="227"/>
      <c r="AE69" s="227"/>
      <c r="AF69" s="227"/>
      <c r="AG69" s="227"/>
      <c r="AH69" s="227"/>
      <c r="AI69" s="227"/>
      <c r="AJ69" s="227"/>
      <c r="AK69" s="227"/>
      <c r="AL69" s="227"/>
      <c r="AM69" s="227"/>
      <c r="AN69" s="227"/>
      <c r="AO69" s="227"/>
      <c r="AP69" s="227"/>
      <c r="AQ69" s="227"/>
      <c r="AR69" s="227"/>
      <c r="AS69" s="227"/>
      <c r="AT69" s="227"/>
      <c r="AU69" s="227"/>
      <c r="AV69" s="227"/>
      <c r="AW69" s="227"/>
      <c r="AX69" s="227"/>
      <c r="AY69" s="227"/>
      <c r="AZ69" s="227"/>
      <c r="BA69" s="227"/>
    </row>
    <row r="70" spans="26:53" x14ac:dyDescent="0.15">
      <c r="Z70" s="227"/>
      <c r="AA70" s="227"/>
      <c r="AB70" s="227"/>
      <c r="AC70" s="227"/>
      <c r="AD70" s="227"/>
      <c r="AE70" s="227"/>
      <c r="AF70" s="227"/>
      <c r="AG70" s="227"/>
      <c r="AH70" s="227"/>
      <c r="AI70" s="227"/>
      <c r="AJ70" s="227"/>
      <c r="AK70" s="227"/>
      <c r="AL70" s="227"/>
      <c r="AM70" s="227"/>
      <c r="AN70" s="227"/>
      <c r="AO70" s="227"/>
      <c r="AP70" s="227"/>
      <c r="AQ70" s="227"/>
      <c r="AR70" s="227"/>
      <c r="AS70" s="227"/>
      <c r="AT70" s="227"/>
      <c r="AU70" s="227"/>
      <c r="AV70" s="227"/>
      <c r="AW70" s="227"/>
      <c r="AX70" s="227"/>
      <c r="AY70" s="227"/>
      <c r="AZ70" s="227"/>
      <c r="BA70" s="227"/>
    </row>
    <row r="71" spans="26:53" x14ac:dyDescent="0.15">
      <c r="Z71" s="227"/>
      <c r="AA71" s="227"/>
      <c r="AB71" s="227"/>
      <c r="AC71" s="227"/>
      <c r="AD71" s="227"/>
      <c r="AE71" s="227"/>
      <c r="AF71" s="227"/>
      <c r="AG71" s="227"/>
      <c r="AH71" s="227"/>
      <c r="AI71" s="227"/>
      <c r="AJ71" s="227"/>
      <c r="AK71" s="227"/>
      <c r="AL71" s="227"/>
      <c r="AM71" s="227"/>
      <c r="AN71" s="227"/>
      <c r="AO71" s="227"/>
      <c r="AP71" s="227"/>
      <c r="AQ71" s="227"/>
      <c r="AR71" s="227"/>
      <c r="AS71" s="227"/>
      <c r="AT71" s="227"/>
      <c r="AU71" s="227"/>
      <c r="AV71" s="227"/>
      <c r="AW71" s="227"/>
      <c r="AX71" s="227"/>
      <c r="AY71" s="227"/>
      <c r="AZ71" s="227"/>
      <c r="BA71" s="227"/>
    </row>
    <row r="72" spans="26:53" x14ac:dyDescent="0.15">
      <c r="Z72" s="227"/>
      <c r="AA72" s="227"/>
      <c r="AB72" s="227"/>
      <c r="AC72" s="227"/>
      <c r="AD72" s="227"/>
      <c r="AE72" s="227"/>
      <c r="AF72" s="227"/>
      <c r="AG72" s="227"/>
      <c r="AH72" s="227"/>
      <c r="AI72" s="227"/>
      <c r="AJ72" s="227"/>
      <c r="AK72" s="227"/>
      <c r="AL72" s="227"/>
      <c r="AM72" s="227"/>
      <c r="AN72" s="227"/>
      <c r="AO72" s="227"/>
      <c r="AP72" s="227"/>
      <c r="AQ72" s="227"/>
      <c r="AR72" s="227"/>
      <c r="AS72" s="227"/>
      <c r="AT72" s="227"/>
      <c r="AU72" s="227"/>
      <c r="AV72" s="227"/>
      <c r="AW72" s="227"/>
      <c r="AX72" s="227"/>
      <c r="AY72" s="227"/>
      <c r="AZ72" s="227"/>
      <c r="BA72" s="227"/>
    </row>
    <row r="73" spans="26:53" x14ac:dyDescent="0.15">
      <c r="Z73" s="227"/>
      <c r="AA73" s="227"/>
      <c r="AB73" s="227"/>
      <c r="AC73" s="227"/>
      <c r="AD73" s="227"/>
      <c r="AE73" s="227"/>
      <c r="AF73" s="227"/>
      <c r="AG73" s="227"/>
      <c r="AH73" s="227"/>
      <c r="AI73" s="227"/>
      <c r="AJ73" s="227"/>
      <c r="AK73" s="227"/>
      <c r="AL73" s="227"/>
      <c r="AM73" s="227"/>
      <c r="AN73" s="227"/>
      <c r="AO73" s="227"/>
      <c r="AP73" s="227"/>
      <c r="AQ73" s="227"/>
      <c r="AR73" s="227"/>
      <c r="AS73" s="227"/>
      <c r="AT73" s="227"/>
      <c r="AU73" s="227"/>
      <c r="AV73" s="227"/>
      <c r="AW73" s="227"/>
      <c r="AX73" s="227"/>
      <c r="AY73" s="227"/>
      <c r="AZ73" s="227"/>
      <c r="BA73" s="227"/>
    </row>
    <row r="74" spans="26:53" x14ac:dyDescent="0.15">
      <c r="Z74" s="227"/>
      <c r="AA74" s="227"/>
      <c r="AB74" s="227"/>
      <c r="AC74" s="227"/>
      <c r="AD74" s="227"/>
      <c r="AE74" s="227"/>
      <c r="AF74" s="227"/>
      <c r="AG74" s="227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227"/>
      <c r="AT74" s="227"/>
      <c r="AU74" s="227"/>
      <c r="AV74" s="227"/>
      <c r="AW74" s="227"/>
      <c r="AX74" s="227"/>
      <c r="AY74" s="227"/>
      <c r="AZ74" s="227"/>
      <c r="BA74" s="227"/>
    </row>
    <row r="75" spans="26:53" x14ac:dyDescent="0.15">
      <c r="Z75" s="227"/>
      <c r="AA75" s="227"/>
      <c r="AB75" s="227"/>
      <c r="AC75" s="227"/>
      <c r="AD75" s="227"/>
      <c r="AE75" s="227"/>
      <c r="AF75" s="227"/>
      <c r="AG75" s="227"/>
      <c r="AH75" s="227"/>
      <c r="AI75" s="227"/>
      <c r="AJ75" s="227"/>
      <c r="AK75" s="227"/>
      <c r="AL75" s="227"/>
      <c r="AM75" s="227"/>
      <c r="AN75" s="227"/>
      <c r="AO75" s="227"/>
      <c r="AP75" s="227"/>
      <c r="AQ75" s="227"/>
      <c r="AR75" s="227"/>
      <c r="AS75" s="227"/>
      <c r="AT75" s="227"/>
      <c r="AU75" s="227"/>
      <c r="AV75" s="227"/>
      <c r="AW75" s="227"/>
      <c r="AX75" s="227"/>
      <c r="AY75" s="227"/>
      <c r="AZ75" s="227"/>
      <c r="BA75" s="227"/>
    </row>
    <row r="76" spans="26:53" x14ac:dyDescent="0.15">
      <c r="Z76" s="227"/>
      <c r="AA76" s="227"/>
      <c r="AB76" s="227"/>
      <c r="AC76" s="227"/>
      <c r="AD76" s="227"/>
      <c r="AE76" s="227"/>
      <c r="AF76" s="227"/>
      <c r="AG76" s="227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227"/>
      <c r="AT76" s="227"/>
      <c r="AU76" s="227"/>
      <c r="AV76" s="227"/>
      <c r="AW76" s="227"/>
      <c r="AX76" s="227"/>
      <c r="AY76" s="227"/>
      <c r="AZ76" s="227"/>
      <c r="BA76" s="227"/>
    </row>
    <row r="77" spans="26:53" x14ac:dyDescent="0.15">
      <c r="Z77" s="227"/>
      <c r="AA77" s="227"/>
      <c r="AB77" s="227"/>
      <c r="AC77" s="227"/>
      <c r="AD77" s="227"/>
      <c r="AE77" s="227"/>
      <c r="AF77" s="227"/>
      <c r="AG77" s="227"/>
      <c r="AH77" s="227"/>
      <c r="AI77" s="227"/>
      <c r="AJ77" s="227"/>
      <c r="AK77" s="227"/>
      <c r="AL77" s="227"/>
      <c r="AM77" s="227"/>
      <c r="AN77" s="227"/>
      <c r="AO77" s="227"/>
      <c r="AP77" s="227"/>
      <c r="AQ77" s="227"/>
      <c r="AR77" s="227"/>
      <c r="AS77" s="227"/>
      <c r="AT77" s="227"/>
      <c r="AU77" s="227"/>
      <c r="AV77" s="227"/>
      <c r="AW77" s="227"/>
      <c r="AX77" s="227"/>
      <c r="AY77" s="227"/>
      <c r="AZ77" s="227"/>
      <c r="BA77" s="227"/>
    </row>
    <row r="78" spans="26:53" x14ac:dyDescent="0.15">
      <c r="Z78" s="227"/>
      <c r="AA78" s="227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  <c r="AY78" s="227"/>
      <c r="AZ78" s="227"/>
      <c r="BA78" s="227"/>
    </row>
    <row r="79" spans="26:53" x14ac:dyDescent="0.15">
      <c r="Z79" s="227"/>
      <c r="AA79" s="227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</row>
    <row r="80" spans="26:53" x14ac:dyDescent="0.15">
      <c r="Z80" s="227"/>
      <c r="AA80" s="227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</row>
    <row r="81" spans="26:53" x14ac:dyDescent="0.15"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</row>
    <row r="82" spans="26:53" x14ac:dyDescent="0.15">
      <c r="Z82" s="227"/>
      <c r="AA82" s="227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</row>
    <row r="83" spans="26:53" x14ac:dyDescent="0.15"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</row>
    <row r="84" spans="26:53" x14ac:dyDescent="0.15"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</row>
    <row r="85" spans="26:53" x14ac:dyDescent="0.15">
      <c r="Z85" s="227"/>
      <c r="AA85" s="227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</row>
    <row r="86" spans="26:53" x14ac:dyDescent="0.15">
      <c r="Z86" s="227"/>
      <c r="AA86" s="227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</row>
    <row r="87" spans="26:53" x14ac:dyDescent="0.15">
      <c r="Z87" s="227"/>
      <c r="AA87" s="227"/>
      <c r="AB87" s="227"/>
      <c r="AC87" s="227"/>
      <c r="AD87" s="227"/>
      <c r="AE87" s="227"/>
      <c r="AF87" s="227"/>
      <c r="AG87" s="227"/>
      <c r="AH87" s="227"/>
      <c r="AI87" s="227"/>
      <c r="AJ87" s="227"/>
      <c r="AK87" s="227"/>
      <c r="AL87" s="227"/>
      <c r="AM87" s="227"/>
      <c r="AN87" s="227"/>
      <c r="AO87" s="227"/>
      <c r="AP87" s="227"/>
      <c r="AQ87" s="227"/>
      <c r="AR87" s="227"/>
      <c r="AS87" s="227"/>
      <c r="AT87" s="227"/>
      <c r="AU87" s="227"/>
      <c r="AV87" s="227"/>
      <c r="AW87" s="227"/>
      <c r="AX87" s="227"/>
      <c r="AY87" s="227"/>
      <c r="AZ87" s="227"/>
      <c r="BA87" s="227"/>
    </row>
    <row r="88" spans="26:53" x14ac:dyDescent="0.15">
      <c r="Z88" s="227"/>
      <c r="AA88" s="227"/>
      <c r="AB88" s="227"/>
      <c r="AC88" s="227"/>
      <c r="AD88" s="227"/>
      <c r="AE88" s="227"/>
      <c r="AF88" s="227"/>
      <c r="AG88" s="227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227"/>
      <c r="AT88" s="227"/>
      <c r="AU88" s="227"/>
      <c r="AV88" s="227"/>
      <c r="AW88" s="227"/>
      <c r="AX88" s="227"/>
      <c r="AY88" s="227"/>
      <c r="AZ88" s="227"/>
      <c r="BA88" s="227"/>
    </row>
    <row r="89" spans="26:53" x14ac:dyDescent="0.15">
      <c r="Z89" s="227"/>
      <c r="AA89" s="227"/>
      <c r="AB89" s="227"/>
      <c r="AC89" s="227"/>
      <c r="AD89" s="227"/>
      <c r="AE89" s="227"/>
      <c r="AF89" s="227"/>
      <c r="AG89" s="227"/>
      <c r="AH89" s="227"/>
      <c r="AI89" s="227"/>
      <c r="AJ89" s="227"/>
      <c r="AK89" s="227"/>
      <c r="AL89" s="227"/>
      <c r="AM89" s="227"/>
      <c r="AN89" s="227"/>
      <c r="AO89" s="227"/>
      <c r="AP89" s="227"/>
      <c r="AQ89" s="227"/>
      <c r="AR89" s="227"/>
      <c r="AS89" s="227"/>
      <c r="AT89" s="227"/>
      <c r="AU89" s="227"/>
      <c r="AV89" s="227"/>
      <c r="AW89" s="227"/>
      <c r="AX89" s="227"/>
      <c r="AY89" s="227"/>
      <c r="AZ89" s="227"/>
      <c r="BA89" s="227"/>
    </row>
    <row r="90" spans="26:53" x14ac:dyDescent="0.15"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</row>
    <row r="91" spans="26:53" x14ac:dyDescent="0.15"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</row>
    <row r="92" spans="26:53" x14ac:dyDescent="0.15"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</row>
    <row r="93" spans="26:53" x14ac:dyDescent="0.15"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</row>
    <row r="94" spans="26:53" x14ac:dyDescent="0.15"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</row>
    <row r="95" spans="26:53" x14ac:dyDescent="0.15">
      <c r="Z95" s="227"/>
      <c r="AA95" s="227"/>
      <c r="AB95" s="227"/>
      <c r="AC95" s="227"/>
      <c r="AD95" s="227"/>
      <c r="AE95" s="227"/>
      <c r="AF95" s="227"/>
      <c r="AG95" s="227"/>
      <c r="AH95" s="227"/>
      <c r="AI95" s="227"/>
      <c r="AJ95" s="227"/>
      <c r="AK95" s="227"/>
      <c r="AL95" s="227"/>
      <c r="AM95" s="227"/>
      <c r="AN95" s="227"/>
      <c r="AO95" s="227"/>
      <c r="AP95" s="227"/>
      <c r="AQ95" s="227"/>
      <c r="AR95" s="227"/>
      <c r="AS95" s="227"/>
      <c r="AT95" s="227"/>
      <c r="AU95" s="227"/>
      <c r="AV95" s="227"/>
      <c r="AW95" s="227"/>
      <c r="AX95" s="227"/>
      <c r="AY95" s="227"/>
      <c r="AZ95" s="227"/>
      <c r="BA95" s="227"/>
    </row>
    <row r="96" spans="26:53" x14ac:dyDescent="0.15"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227"/>
      <c r="AT96" s="227"/>
      <c r="AU96" s="227"/>
      <c r="AV96" s="227"/>
      <c r="AW96" s="227"/>
      <c r="AX96" s="227"/>
      <c r="AY96" s="227"/>
      <c r="AZ96" s="227"/>
      <c r="BA96" s="227"/>
    </row>
    <row r="97" spans="26:53" x14ac:dyDescent="0.15"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  <c r="AK97" s="227"/>
      <c r="AL97" s="227"/>
      <c r="AM97" s="227"/>
      <c r="AN97" s="227"/>
      <c r="AO97" s="227"/>
      <c r="AP97" s="227"/>
      <c r="AQ97" s="227"/>
      <c r="AR97" s="227"/>
      <c r="AS97" s="227"/>
      <c r="AT97" s="227"/>
      <c r="AU97" s="227"/>
      <c r="AV97" s="227"/>
      <c r="AW97" s="227"/>
      <c r="AX97" s="227"/>
      <c r="AY97" s="227"/>
      <c r="AZ97" s="227"/>
      <c r="BA97" s="227"/>
    </row>
    <row r="98" spans="26:53" x14ac:dyDescent="0.15"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227"/>
      <c r="AT98" s="227"/>
      <c r="AU98" s="227"/>
      <c r="AV98" s="227"/>
      <c r="AW98" s="227"/>
      <c r="AX98" s="227"/>
      <c r="AY98" s="227"/>
      <c r="AZ98" s="227"/>
      <c r="BA98" s="227"/>
    </row>
    <row r="99" spans="26:53" x14ac:dyDescent="0.15"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  <c r="AK99" s="227"/>
      <c r="AL99" s="227"/>
      <c r="AM99" s="227"/>
      <c r="AN99" s="227"/>
      <c r="AO99" s="227"/>
      <c r="AP99" s="227"/>
      <c r="AQ99" s="227"/>
      <c r="AR99" s="227"/>
      <c r="AS99" s="227"/>
      <c r="AT99" s="227"/>
      <c r="AU99" s="227"/>
      <c r="AV99" s="227"/>
      <c r="AW99" s="227"/>
      <c r="AX99" s="227"/>
      <c r="AY99" s="227"/>
      <c r="AZ99" s="227"/>
      <c r="BA99" s="227"/>
    </row>
    <row r="100" spans="26:53" x14ac:dyDescent="0.15"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227"/>
      <c r="AT100" s="227"/>
      <c r="AU100" s="227"/>
      <c r="AV100" s="227"/>
      <c r="AW100" s="227"/>
      <c r="AX100" s="227"/>
      <c r="AY100" s="227"/>
      <c r="AZ100" s="227"/>
      <c r="BA100" s="227"/>
    </row>
    <row r="101" spans="26:53" x14ac:dyDescent="0.15"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  <c r="AK101" s="227"/>
      <c r="AL101" s="227"/>
      <c r="AM101" s="227"/>
      <c r="AN101" s="227"/>
      <c r="AO101" s="227"/>
      <c r="AP101" s="227"/>
      <c r="AQ101" s="227"/>
      <c r="AR101" s="227"/>
      <c r="AS101" s="227"/>
      <c r="AT101" s="227"/>
      <c r="AU101" s="227"/>
      <c r="AV101" s="227"/>
      <c r="AW101" s="227"/>
      <c r="AX101" s="227"/>
      <c r="AY101" s="227"/>
      <c r="AZ101" s="227"/>
      <c r="BA101" s="227"/>
    </row>
    <row r="102" spans="26:53" x14ac:dyDescent="0.15"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  <c r="AK102" s="227"/>
      <c r="AL102" s="227"/>
      <c r="AM102" s="227"/>
      <c r="AN102" s="227"/>
      <c r="AO102" s="227"/>
      <c r="AP102" s="227"/>
      <c r="AQ102" s="227"/>
      <c r="AR102" s="227"/>
      <c r="AS102" s="227"/>
      <c r="AT102" s="227"/>
      <c r="AU102" s="227"/>
      <c r="AV102" s="227"/>
      <c r="AW102" s="227"/>
      <c r="AX102" s="227"/>
      <c r="AY102" s="227"/>
      <c r="AZ102" s="227"/>
      <c r="BA102" s="227"/>
    </row>
    <row r="103" spans="26:53" x14ac:dyDescent="0.15"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  <c r="AK103" s="227"/>
      <c r="AL103" s="227"/>
      <c r="AM103" s="227"/>
      <c r="AN103" s="227"/>
      <c r="AO103" s="227"/>
      <c r="AP103" s="227"/>
      <c r="AQ103" s="227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</row>
    <row r="104" spans="26:53" x14ac:dyDescent="0.15"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227"/>
      <c r="AT104" s="227"/>
      <c r="AU104" s="227"/>
      <c r="AV104" s="227"/>
      <c r="AW104" s="227"/>
      <c r="AX104" s="227"/>
      <c r="AY104" s="227"/>
      <c r="AZ104" s="227"/>
      <c r="BA104" s="227"/>
    </row>
    <row r="105" spans="26:53" x14ac:dyDescent="0.15"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  <c r="AK105" s="227"/>
      <c r="AL105" s="227"/>
      <c r="AM105" s="227"/>
      <c r="AN105" s="227"/>
      <c r="AO105" s="227"/>
      <c r="AP105" s="227"/>
      <c r="AQ105" s="227"/>
      <c r="AR105" s="227"/>
      <c r="AS105" s="227"/>
      <c r="AT105" s="227"/>
      <c r="AU105" s="227"/>
      <c r="AV105" s="227"/>
      <c r="AW105" s="227"/>
      <c r="AX105" s="227"/>
      <c r="AY105" s="227"/>
      <c r="AZ105" s="227"/>
      <c r="BA105" s="227"/>
    </row>
    <row r="106" spans="26:53" x14ac:dyDescent="0.15"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</row>
    <row r="107" spans="26:53" x14ac:dyDescent="0.15"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</row>
    <row r="108" spans="26:53" x14ac:dyDescent="0.15"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  <c r="AK108" s="227"/>
      <c r="AL108" s="227"/>
      <c r="AM108" s="227"/>
      <c r="AN108" s="227"/>
      <c r="AO108" s="227"/>
      <c r="AP108" s="227"/>
      <c r="AQ108" s="227"/>
      <c r="AR108" s="227"/>
      <c r="AS108" s="227"/>
      <c r="AT108" s="227"/>
      <c r="AU108" s="227"/>
      <c r="AV108" s="227"/>
      <c r="AW108" s="227"/>
      <c r="AX108" s="227"/>
      <c r="AY108" s="227"/>
      <c r="AZ108" s="227"/>
      <c r="BA108" s="227"/>
    </row>
    <row r="109" spans="26:53" x14ac:dyDescent="0.15"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  <c r="AK109" s="227"/>
      <c r="AL109" s="227"/>
      <c r="AM109" s="227"/>
      <c r="AN109" s="227"/>
      <c r="AO109" s="227"/>
      <c r="AP109" s="227"/>
      <c r="AQ109" s="227"/>
      <c r="AR109" s="227"/>
      <c r="AS109" s="227"/>
      <c r="AT109" s="227"/>
      <c r="AU109" s="227"/>
      <c r="AV109" s="227"/>
      <c r="AW109" s="227"/>
      <c r="AX109" s="227"/>
      <c r="AY109" s="227"/>
      <c r="AZ109" s="227"/>
      <c r="BA109" s="227"/>
    </row>
    <row r="110" spans="26:53" x14ac:dyDescent="0.15"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  <c r="AK110" s="227"/>
      <c r="AL110" s="227"/>
      <c r="AM110" s="227"/>
      <c r="AN110" s="227"/>
      <c r="AO110" s="227"/>
      <c r="AP110" s="227"/>
      <c r="AQ110" s="227"/>
      <c r="AR110" s="227"/>
      <c r="AS110" s="227"/>
      <c r="AT110" s="227"/>
      <c r="AU110" s="227"/>
      <c r="AV110" s="227"/>
      <c r="AW110" s="227"/>
      <c r="AX110" s="227"/>
      <c r="AY110" s="227"/>
      <c r="AZ110" s="227"/>
      <c r="BA110" s="227"/>
    </row>
    <row r="111" spans="26:53" x14ac:dyDescent="0.15"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  <c r="AK111" s="227"/>
      <c r="AL111" s="227"/>
      <c r="AM111" s="227"/>
      <c r="AN111" s="227"/>
      <c r="AO111" s="227"/>
      <c r="AP111" s="227"/>
      <c r="AQ111" s="227"/>
      <c r="AR111" s="227"/>
      <c r="AS111" s="227"/>
      <c r="AT111" s="227"/>
      <c r="AU111" s="227"/>
      <c r="AV111" s="227"/>
      <c r="AW111" s="227"/>
      <c r="AX111" s="227"/>
      <c r="AY111" s="227"/>
      <c r="AZ111" s="227"/>
      <c r="BA111" s="227"/>
    </row>
    <row r="112" spans="26:53" x14ac:dyDescent="0.15"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  <c r="AM112" s="227"/>
      <c r="AN112" s="227"/>
      <c r="AO112" s="227"/>
      <c r="AP112" s="227"/>
      <c r="AQ112" s="227"/>
      <c r="AR112" s="227"/>
      <c r="AS112" s="227"/>
      <c r="AT112" s="227"/>
      <c r="AU112" s="227"/>
      <c r="AV112" s="227"/>
      <c r="AW112" s="227"/>
      <c r="AX112" s="227"/>
      <c r="AY112" s="227"/>
      <c r="AZ112" s="227"/>
      <c r="BA112" s="227"/>
    </row>
    <row r="113" spans="26:53" x14ac:dyDescent="0.15"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  <c r="AM113" s="227"/>
      <c r="AN113" s="227"/>
      <c r="AO113" s="227"/>
      <c r="AP113" s="227"/>
      <c r="AQ113" s="227"/>
      <c r="AR113" s="227"/>
      <c r="AS113" s="227"/>
      <c r="AT113" s="227"/>
      <c r="AU113" s="227"/>
      <c r="AV113" s="227"/>
      <c r="AW113" s="227"/>
      <c r="AX113" s="227"/>
      <c r="AY113" s="227"/>
      <c r="AZ113" s="227"/>
      <c r="BA113" s="227"/>
    </row>
    <row r="114" spans="26:53" x14ac:dyDescent="0.15"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  <c r="AK114" s="227"/>
      <c r="AL114" s="227"/>
      <c r="AM114" s="227"/>
      <c r="AN114" s="227"/>
      <c r="AO114" s="227"/>
      <c r="AP114" s="227"/>
      <c r="AQ114" s="227"/>
      <c r="AR114" s="227"/>
      <c r="AS114" s="227"/>
      <c r="AT114" s="227"/>
      <c r="AU114" s="227"/>
      <c r="AV114" s="227"/>
      <c r="AW114" s="227"/>
      <c r="AX114" s="227"/>
      <c r="AY114" s="227"/>
      <c r="AZ114" s="227"/>
      <c r="BA114" s="227"/>
    </row>
    <row r="115" spans="26:53" x14ac:dyDescent="0.15"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  <c r="AK115" s="227"/>
      <c r="AL115" s="227"/>
      <c r="AM115" s="227"/>
      <c r="AN115" s="227"/>
      <c r="AO115" s="227"/>
      <c r="AP115" s="227"/>
      <c r="AQ115" s="227"/>
      <c r="AR115" s="227"/>
      <c r="AS115" s="227"/>
      <c r="AT115" s="227"/>
      <c r="AU115" s="227"/>
      <c r="AV115" s="227"/>
      <c r="AW115" s="227"/>
      <c r="AX115" s="227"/>
      <c r="AY115" s="227"/>
      <c r="AZ115" s="227"/>
      <c r="BA115" s="227"/>
    </row>
    <row r="116" spans="26:53" x14ac:dyDescent="0.15"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  <c r="AK116" s="227"/>
      <c r="AL116" s="227"/>
      <c r="AM116" s="227"/>
      <c r="AN116" s="227"/>
      <c r="AO116" s="227"/>
      <c r="AP116" s="227"/>
      <c r="AQ116" s="227"/>
      <c r="AR116" s="227"/>
      <c r="AS116" s="227"/>
      <c r="AT116" s="227"/>
      <c r="AU116" s="227"/>
      <c r="AV116" s="227"/>
      <c r="AW116" s="227"/>
      <c r="AX116" s="227"/>
      <c r="AY116" s="227"/>
      <c r="AZ116" s="227"/>
      <c r="BA116" s="227"/>
    </row>
    <row r="117" spans="26:53" x14ac:dyDescent="0.15"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  <c r="AK117" s="227"/>
      <c r="AL117" s="227"/>
      <c r="AM117" s="227"/>
      <c r="AN117" s="227"/>
      <c r="AO117" s="227"/>
      <c r="AP117" s="227"/>
      <c r="AQ117" s="227"/>
      <c r="AR117" s="227"/>
      <c r="AS117" s="227"/>
      <c r="AT117" s="227"/>
      <c r="AU117" s="227"/>
      <c r="AV117" s="227"/>
      <c r="AW117" s="227"/>
      <c r="AX117" s="227"/>
      <c r="AY117" s="227"/>
      <c r="AZ117" s="227"/>
      <c r="BA117" s="227"/>
    </row>
    <row r="118" spans="26:53" x14ac:dyDescent="0.15"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  <c r="AK118" s="227"/>
      <c r="AL118" s="227"/>
      <c r="AM118" s="227"/>
      <c r="AN118" s="227"/>
      <c r="AO118" s="227"/>
      <c r="AP118" s="227"/>
      <c r="AQ118" s="227"/>
      <c r="AR118" s="227"/>
      <c r="AS118" s="227"/>
      <c r="AT118" s="227"/>
      <c r="AU118" s="227"/>
      <c r="AV118" s="227"/>
      <c r="AW118" s="227"/>
      <c r="AX118" s="227"/>
      <c r="AY118" s="227"/>
      <c r="AZ118" s="227"/>
      <c r="BA118" s="227"/>
    </row>
    <row r="119" spans="26:53" x14ac:dyDescent="0.15"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  <c r="AK119" s="227"/>
      <c r="AL119" s="227"/>
      <c r="AM119" s="227"/>
      <c r="AN119" s="227"/>
      <c r="AO119" s="227"/>
      <c r="AP119" s="227"/>
      <c r="AQ119" s="227"/>
      <c r="AR119" s="227"/>
      <c r="AS119" s="227"/>
      <c r="AT119" s="227"/>
      <c r="AU119" s="227"/>
      <c r="AV119" s="227"/>
      <c r="AW119" s="227"/>
      <c r="AX119" s="227"/>
      <c r="AY119" s="227"/>
      <c r="AZ119" s="227"/>
      <c r="BA119" s="227"/>
    </row>
    <row r="120" spans="26:53" x14ac:dyDescent="0.15"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  <c r="AK120" s="227"/>
      <c r="AL120" s="227"/>
      <c r="AM120" s="227"/>
      <c r="AN120" s="227"/>
      <c r="AO120" s="227"/>
      <c r="AP120" s="227"/>
      <c r="AQ120" s="227"/>
      <c r="AR120" s="227"/>
      <c r="AS120" s="227"/>
      <c r="AT120" s="227"/>
      <c r="AU120" s="227"/>
      <c r="AV120" s="227"/>
      <c r="AW120" s="227"/>
      <c r="AX120" s="227"/>
      <c r="AY120" s="227"/>
      <c r="AZ120" s="227"/>
      <c r="BA120" s="227"/>
    </row>
    <row r="121" spans="26:53" x14ac:dyDescent="0.15"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  <c r="AK121" s="227"/>
      <c r="AL121" s="227"/>
      <c r="AM121" s="227"/>
      <c r="AN121" s="227"/>
      <c r="AO121" s="227"/>
      <c r="AP121" s="227"/>
      <c r="AQ121" s="227"/>
      <c r="AR121" s="227"/>
      <c r="AS121" s="227"/>
      <c r="AT121" s="227"/>
      <c r="AU121" s="227"/>
      <c r="AV121" s="227"/>
      <c r="AW121" s="227"/>
      <c r="AX121" s="227"/>
      <c r="AY121" s="227"/>
      <c r="AZ121" s="227"/>
      <c r="BA121" s="227"/>
    </row>
    <row r="122" spans="26:53" x14ac:dyDescent="0.15"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  <c r="AK122" s="227"/>
      <c r="AL122" s="227"/>
      <c r="AM122" s="227"/>
      <c r="AN122" s="227"/>
      <c r="AO122" s="227"/>
      <c r="AP122" s="227"/>
      <c r="AQ122" s="227"/>
      <c r="AR122" s="227"/>
      <c r="AS122" s="227"/>
      <c r="AT122" s="227"/>
      <c r="AU122" s="227"/>
      <c r="AV122" s="227"/>
      <c r="AW122" s="227"/>
      <c r="AX122" s="227"/>
      <c r="AY122" s="227"/>
      <c r="AZ122" s="227"/>
      <c r="BA122" s="227"/>
    </row>
    <row r="123" spans="26:53" x14ac:dyDescent="0.15"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  <c r="AK123" s="227"/>
      <c r="AL123" s="227"/>
      <c r="AM123" s="227"/>
      <c r="AN123" s="227"/>
      <c r="AO123" s="227"/>
      <c r="AP123" s="227"/>
      <c r="AQ123" s="227"/>
      <c r="AR123" s="227"/>
      <c r="AS123" s="227"/>
      <c r="AT123" s="227"/>
      <c r="AU123" s="227"/>
      <c r="AV123" s="227"/>
      <c r="AW123" s="227"/>
      <c r="AX123" s="227"/>
      <c r="AY123" s="227"/>
      <c r="AZ123" s="227"/>
      <c r="BA123" s="227"/>
    </row>
    <row r="124" spans="26:53" x14ac:dyDescent="0.15"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  <c r="AK124" s="227"/>
      <c r="AL124" s="227"/>
      <c r="AM124" s="227"/>
      <c r="AN124" s="227"/>
      <c r="AO124" s="227"/>
      <c r="AP124" s="227"/>
      <c r="AQ124" s="227"/>
      <c r="AR124" s="227"/>
      <c r="AS124" s="227"/>
      <c r="AT124" s="227"/>
      <c r="AU124" s="227"/>
      <c r="AV124" s="227"/>
      <c r="AW124" s="227"/>
      <c r="AX124" s="227"/>
      <c r="AY124" s="227"/>
      <c r="AZ124" s="227"/>
      <c r="BA124" s="227"/>
    </row>
    <row r="125" spans="26:53" x14ac:dyDescent="0.15"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  <c r="AK125" s="227"/>
      <c r="AL125" s="227"/>
      <c r="AM125" s="227"/>
      <c r="AN125" s="227"/>
      <c r="AO125" s="227"/>
      <c r="AP125" s="227"/>
      <c r="AQ125" s="227"/>
      <c r="AR125" s="227"/>
      <c r="AS125" s="227"/>
      <c r="AT125" s="227"/>
      <c r="AU125" s="227"/>
      <c r="AV125" s="227"/>
      <c r="AW125" s="227"/>
      <c r="AX125" s="227"/>
      <c r="AY125" s="227"/>
      <c r="AZ125" s="227"/>
      <c r="BA125" s="227"/>
    </row>
    <row r="126" spans="26:53" x14ac:dyDescent="0.15"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  <c r="AK126" s="227"/>
      <c r="AL126" s="227"/>
      <c r="AM126" s="227"/>
      <c r="AN126" s="227"/>
      <c r="AO126" s="227"/>
      <c r="AP126" s="227"/>
      <c r="AQ126" s="227"/>
      <c r="AR126" s="227"/>
      <c r="AS126" s="227"/>
      <c r="AT126" s="227"/>
      <c r="AU126" s="227"/>
      <c r="AV126" s="227"/>
      <c r="AW126" s="227"/>
      <c r="AX126" s="227"/>
      <c r="AY126" s="227"/>
      <c r="AZ126" s="227"/>
      <c r="BA126" s="227"/>
    </row>
    <row r="127" spans="26:53" x14ac:dyDescent="0.15"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  <c r="AK127" s="227"/>
      <c r="AL127" s="227"/>
      <c r="AM127" s="227"/>
      <c r="AN127" s="227"/>
      <c r="AO127" s="227"/>
      <c r="AP127" s="227"/>
      <c r="AQ127" s="227"/>
      <c r="AR127" s="227"/>
      <c r="AS127" s="227"/>
      <c r="AT127" s="227"/>
      <c r="AU127" s="227"/>
      <c r="AV127" s="227"/>
      <c r="AW127" s="227"/>
      <c r="AX127" s="227"/>
      <c r="AY127" s="227"/>
      <c r="AZ127" s="227"/>
      <c r="BA127" s="227"/>
    </row>
    <row r="128" spans="26:53" x14ac:dyDescent="0.15"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  <c r="AK128" s="227"/>
      <c r="AL128" s="227"/>
      <c r="AM128" s="227"/>
      <c r="AN128" s="227"/>
      <c r="AO128" s="227"/>
      <c r="AP128" s="227"/>
      <c r="AQ128" s="227"/>
      <c r="AR128" s="227"/>
      <c r="AS128" s="227"/>
      <c r="AT128" s="227"/>
      <c r="AU128" s="227"/>
      <c r="AV128" s="227"/>
      <c r="AW128" s="227"/>
      <c r="AX128" s="227"/>
      <c r="AY128" s="227"/>
      <c r="AZ128" s="227"/>
      <c r="BA128" s="227"/>
    </row>
    <row r="129" spans="26:53" x14ac:dyDescent="0.15"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  <c r="AK129" s="227"/>
      <c r="AL129" s="227"/>
      <c r="AM129" s="227"/>
      <c r="AN129" s="227"/>
      <c r="AO129" s="227"/>
      <c r="AP129" s="227"/>
      <c r="AQ129" s="227"/>
      <c r="AR129" s="227"/>
      <c r="AS129" s="227"/>
      <c r="AT129" s="227"/>
      <c r="AU129" s="227"/>
      <c r="AV129" s="227"/>
      <c r="AW129" s="227"/>
      <c r="AX129" s="227"/>
      <c r="AY129" s="227"/>
      <c r="AZ129" s="227"/>
      <c r="BA129" s="227"/>
    </row>
    <row r="130" spans="26:53" x14ac:dyDescent="0.15"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  <c r="AK130" s="227"/>
      <c r="AL130" s="227"/>
      <c r="AM130" s="227"/>
      <c r="AN130" s="227"/>
      <c r="AO130" s="227"/>
      <c r="AP130" s="227"/>
      <c r="AQ130" s="227"/>
      <c r="AR130" s="227"/>
      <c r="AS130" s="227"/>
      <c r="AT130" s="227"/>
      <c r="AU130" s="227"/>
      <c r="AV130" s="227"/>
      <c r="AW130" s="227"/>
      <c r="AX130" s="227"/>
      <c r="AY130" s="227"/>
      <c r="AZ130" s="227"/>
      <c r="BA130" s="227"/>
    </row>
    <row r="131" spans="26:53" x14ac:dyDescent="0.15"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  <c r="AK131" s="227"/>
      <c r="AL131" s="227"/>
      <c r="AM131" s="227"/>
      <c r="AN131" s="227"/>
      <c r="AO131" s="227"/>
      <c r="AP131" s="227"/>
      <c r="AQ131" s="227"/>
      <c r="AR131" s="227"/>
      <c r="AS131" s="227"/>
      <c r="AT131" s="227"/>
      <c r="AU131" s="227"/>
      <c r="AV131" s="227"/>
      <c r="AW131" s="227"/>
      <c r="AX131" s="227"/>
      <c r="AY131" s="227"/>
      <c r="AZ131" s="227"/>
      <c r="BA131" s="227"/>
    </row>
    <row r="132" spans="26:53" x14ac:dyDescent="0.15"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</row>
    <row r="133" spans="26:53" x14ac:dyDescent="0.15"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</row>
    <row r="134" spans="26:53" x14ac:dyDescent="0.15"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</row>
    <row r="135" spans="26:53" x14ac:dyDescent="0.15"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</row>
    <row r="136" spans="26:53" x14ac:dyDescent="0.15"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</row>
    <row r="137" spans="26:53" x14ac:dyDescent="0.15"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227"/>
      <c r="AT137" s="227"/>
      <c r="AU137" s="227"/>
      <c r="AV137" s="227"/>
      <c r="AW137" s="227"/>
      <c r="AX137" s="227"/>
      <c r="AY137" s="227"/>
      <c r="AZ137" s="227"/>
      <c r="BA137" s="227"/>
    </row>
    <row r="138" spans="26:53" x14ac:dyDescent="0.15"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227"/>
      <c r="AS138" s="227"/>
      <c r="AT138" s="227"/>
      <c r="AU138" s="227"/>
      <c r="AV138" s="227"/>
      <c r="AW138" s="227"/>
      <c r="AX138" s="227"/>
      <c r="AY138" s="227"/>
      <c r="AZ138" s="227"/>
      <c r="BA138" s="227"/>
    </row>
    <row r="139" spans="26:53" x14ac:dyDescent="0.15"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  <c r="AU139" s="227"/>
      <c r="AV139" s="227"/>
      <c r="AW139" s="227"/>
      <c r="AX139" s="227"/>
      <c r="AY139" s="227"/>
      <c r="AZ139" s="227"/>
      <c r="BA139" s="227"/>
    </row>
    <row r="140" spans="26:53" x14ac:dyDescent="0.15"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227"/>
      <c r="AQ140" s="227"/>
      <c r="AR140" s="227"/>
      <c r="AS140" s="227"/>
      <c r="AT140" s="227"/>
      <c r="AU140" s="227"/>
      <c r="AV140" s="227"/>
      <c r="AW140" s="227"/>
      <c r="AX140" s="227"/>
      <c r="AY140" s="227"/>
      <c r="AZ140" s="227"/>
      <c r="BA140" s="227"/>
    </row>
    <row r="141" spans="26:53" x14ac:dyDescent="0.15"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  <c r="AK141" s="227"/>
      <c r="AL141" s="227"/>
      <c r="AM141" s="227"/>
      <c r="AN141" s="227"/>
      <c r="AO141" s="227"/>
      <c r="AP141" s="227"/>
      <c r="AQ141" s="227"/>
      <c r="AR141" s="227"/>
      <c r="AS141" s="227"/>
      <c r="AT141" s="227"/>
      <c r="AU141" s="227"/>
      <c r="AV141" s="227"/>
      <c r="AW141" s="227"/>
      <c r="AX141" s="227"/>
      <c r="AY141" s="227"/>
      <c r="AZ141" s="227"/>
      <c r="BA141" s="227"/>
    </row>
    <row r="142" spans="26:53" x14ac:dyDescent="0.15"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  <c r="AK142" s="227"/>
      <c r="AL142" s="227"/>
      <c r="AM142" s="227"/>
      <c r="AN142" s="227"/>
      <c r="AO142" s="227"/>
      <c r="AP142" s="227"/>
      <c r="AQ142" s="227"/>
      <c r="AR142" s="227"/>
      <c r="AS142" s="227"/>
      <c r="AT142" s="227"/>
      <c r="AU142" s="227"/>
      <c r="AV142" s="227"/>
      <c r="AW142" s="227"/>
      <c r="AX142" s="227"/>
      <c r="AY142" s="227"/>
      <c r="AZ142" s="227"/>
      <c r="BA142" s="227"/>
    </row>
    <row r="143" spans="26:53" x14ac:dyDescent="0.15"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  <c r="AK143" s="227"/>
      <c r="AL143" s="227"/>
      <c r="AM143" s="227"/>
      <c r="AN143" s="227"/>
      <c r="AO143" s="227"/>
      <c r="AP143" s="227"/>
      <c r="AQ143" s="227"/>
      <c r="AR143" s="227"/>
      <c r="AS143" s="227"/>
      <c r="AT143" s="227"/>
      <c r="AU143" s="227"/>
      <c r="AV143" s="227"/>
      <c r="AW143" s="227"/>
      <c r="AX143" s="227"/>
      <c r="AY143" s="227"/>
      <c r="AZ143" s="227"/>
      <c r="BA143" s="227"/>
    </row>
    <row r="144" spans="26:53" x14ac:dyDescent="0.15"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  <c r="AK144" s="227"/>
      <c r="AL144" s="227"/>
      <c r="AM144" s="227"/>
      <c r="AN144" s="227"/>
      <c r="AO144" s="227"/>
      <c r="AP144" s="227"/>
      <c r="AQ144" s="227"/>
      <c r="AR144" s="227"/>
      <c r="AS144" s="227"/>
      <c r="AT144" s="227"/>
      <c r="AU144" s="227"/>
      <c r="AV144" s="227"/>
      <c r="AW144" s="227"/>
      <c r="AX144" s="227"/>
      <c r="AY144" s="227"/>
      <c r="AZ144" s="227"/>
      <c r="BA144" s="227"/>
    </row>
    <row r="145" spans="26:53" x14ac:dyDescent="0.15"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  <c r="AK145" s="227"/>
      <c r="AL145" s="227"/>
      <c r="AM145" s="227"/>
      <c r="AN145" s="227"/>
      <c r="AO145" s="227"/>
      <c r="AP145" s="227"/>
      <c r="AQ145" s="227"/>
      <c r="AR145" s="227"/>
      <c r="AS145" s="227"/>
      <c r="AT145" s="227"/>
      <c r="AU145" s="227"/>
      <c r="AV145" s="227"/>
      <c r="AW145" s="227"/>
      <c r="AX145" s="227"/>
      <c r="AY145" s="227"/>
      <c r="AZ145" s="227"/>
      <c r="BA145" s="227"/>
    </row>
    <row r="146" spans="26:53" x14ac:dyDescent="0.15"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  <c r="AK146" s="227"/>
      <c r="AL146" s="227"/>
      <c r="AM146" s="227"/>
      <c r="AN146" s="227"/>
      <c r="AO146" s="227"/>
      <c r="AP146" s="227"/>
      <c r="AQ146" s="227"/>
      <c r="AR146" s="227"/>
      <c r="AS146" s="227"/>
      <c r="AT146" s="227"/>
      <c r="AU146" s="227"/>
      <c r="AV146" s="227"/>
      <c r="AW146" s="227"/>
      <c r="AX146" s="227"/>
      <c r="AY146" s="227"/>
      <c r="AZ146" s="227"/>
      <c r="BA146" s="227"/>
    </row>
    <row r="147" spans="26:53" x14ac:dyDescent="0.15"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  <c r="AK147" s="227"/>
      <c r="AL147" s="227"/>
      <c r="AM147" s="227"/>
      <c r="AN147" s="227"/>
      <c r="AO147" s="227"/>
      <c r="AP147" s="227"/>
      <c r="AQ147" s="227"/>
      <c r="AR147" s="227"/>
      <c r="AS147" s="227"/>
      <c r="AT147" s="227"/>
      <c r="AU147" s="227"/>
      <c r="AV147" s="227"/>
      <c r="AW147" s="227"/>
      <c r="AX147" s="227"/>
      <c r="AY147" s="227"/>
      <c r="AZ147" s="227"/>
      <c r="BA147" s="227"/>
    </row>
    <row r="148" spans="26:53" x14ac:dyDescent="0.15"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  <c r="AK148" s="227"/>
      <c r="AL148" s="227"/>
      <c r="AM148" s="227"/>
      <c r="AN148" s="227"/>
      <c r="AO148" s="227"/>
      <c r="AP148" s="227"/>
      <c r="AQ148" s="227"/>
      <c r="AR148" s="227"/>
      <c r="AS148" s="227"/>
      <c r="AT148" s="227"/>
      <c r="AU148" s="227"/>
      <c r="AV148" s="227"/>
      <c r="AW148" s="227"/>
      <c r="AX148" s="227"/>
      <c r="AY148" s="227"/>
      <c r="AZ148" s="227"/>
      <c r="BA148" s="227"/>
    </row>
    <row r="149" spans="26:53" x14ac:dyDescent="0.15"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  <c r="AK149" s="227"/>
      <c r="AL149" s="227"/>
      <c r="AM149" s="227"/>
      <c r="AN149" s="227"/>
      <c r="AO149" s="227"/>
      <c r="AP149" s="227"/>
      <c r="AQ149" s="227"/>
      <c r="AR149" s="227"/>
      <c r="AS149" s="227"/>
      <c r="AT149" s="227"/>
      <c r="AU149" s="227"/>
      <c r="AV149" s="227"/>
      <c r="AW149" s="227"/>
      <c r="AX149" s="227"/>
      <c r="AY149" s="227"/>
      <c r="AZ149" s="227"/>
      <c r="BA149" s="227"/>
    </row>
    <row r="150" spans="26:53" x14ac:dyDescent="0.15"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  <c r="AK150" s="227"/>
      <c r="AL150" s="227"/>
      <c r="AM150" s="227"/>
      <c r="AN150" s="227"/>
      <c r="AO150" s="227"/>
      <c r="AP150" s="227"/>
      <c r="AQ150" s="227"/>
      <c r="AR150" s="227"/>
      <c r="AS150" s="227"/>
      <c r="AT150" s="227"/>
      <c r="AU150" s="227"/>
      <c r="AV150" s="227"/>
      <c r="AW150" s="227"/>
      <c r="AX150" s="227"/>
      <c r="AY150" s="227"/>
      <c r="AZ150" s="227"/>
      <c r="BA150" s="227"/>
    </row>
    <row r="151" spans="26:53" x14ac:dyDescent="0.15"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  <c r="AK151" s="227"/>
      <c r="AL151" s="227"/>
      <c r="AM151" s="227"/>
      <c r="AN151" s="227"/>
      <c r="AO151" s="227"/>
      <c r="AP151" s="227"/>
      <c r="AQ151" s="227"/>
      <c r="AR151" s="227"/>
      <c r="AS151" s="227"/>
      <c r="AT151" s="227"/>
      <c r="AU151" s="227"/>
      <c r="AV151" s="227"/>
      <c r="AW151" s="227"/>
      <c r="AX151" s="227"/>
      <c r="AY151" s="227"/>
      <c r="AZ151" s="227"/>
      <c r="BA151" s="227"/>
    </row>
    <row r="152" spans="26:53" x14ac:dyDescent="0.15"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  <c r="AK152" s="227"/>
      <c r="AL152" s="227"/>
      <c r="AM152" s="227"/>
      <c r="AN152" s="227"/>
      <c r="AO152" s="227"/>
      <c r="AP152" s="227"/>
      <c r="AQ152" s="227"/>
      <c r="AR152" s="227"/>
      <c r="AS152" s="227"/>
      <c r="AT152" s="227"/>
      <c r="AU152" s="227"/>
      <c r="AV152" s="227"/>
      <c r="AW152" s="227"/>
      <c r="AX152" s="227"/>
      <c r="AY152" s="227"/>
      <c r="AZ152" s="227"/>
      <c r="BA152" s="227"/>
    </row>
    <row r="153" spans="26:53" x14ac:dyDescent="0.15"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  <c r="AK153" s="227"/>
      <c r="AL153" s="227"/>
      <c r="AM153" s="227"/>
      <c r="AN153" s="227"/>
      <c r="AO153" s="227"/>
      <c r="AP153" s="227"/>
      <c r="AQ153" s="227"/>
      <c r="AR153" s="227"/>
      <c r="AS153" s="227"/>
      <c r="AT153" s="227"/>
      <c r="AU153" s="227"/>
      <c r="AV153" s="227"/>
      <c r="AW153" s="227"/>
      <c r="AX153" s="227"/>
      <c r="AY153" s="227"/>
      <c r="AZ153" s="227"/>
      <c r="BA153" s="227"/>
    </row>
    <row r="154" spans="26:53" x14ac:dyDescent="0.15"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  <c r="AK154" s="227"/>
      <c r="AL154" s="227"/>
      <c r="AM154" s="227"/>
      <c r="AN154" s="227"/>
      <c r="AO154" s="227"/>
      <c r="AP154" s="227"/>
      <c r="AQ154" s="227"/>
      <c r="AR154" s="227"/>
      <c r="AS154" s="227"/>
      <c r="AT154" s="227"/>
      <c r="AU154" s="227"/>
      <c r="AV154" s="227"/>
      <c r="AW154" s="227"/>
      <c r="AX154" s="227"/>
      <c r="AY154" s="227"/>
      <c r="AZ154" s="227"/>
      <c r="BA154" s="227"/>
    </row>
    <row r="155" spans="26:53" x14ac:dyDescent="0.15"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  <c r="AK155" s="227"/>
      <c r="AL155" s="227"/>
      <c r="AM155" s="227"/>
      <c r="AN155" s="227"/>
      <c r="AO155" s="227"/>
      <c r="AP155" s="227"/>
      <c r="AQ155" s="227"/>
      <c r="AR155" s="227"/>
      <c r="AS155" s="227"/>
      <c r="AT155" s="227"/>
      <c r="AU155" s="227"/>
      <c r="AV155" s="227"/>
      <c r="AW155" s="227"/>
      <c r="AX155" s="227"/>
      <c r="AY155" s="227"/>
      <c r="AZ155" s="227"/>
      <c r="BA155" s="227"/>
    </row>
    <row r="156" spans="26:53" x14ac:dyDescent="0.15"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  <c r="AK156" s="227"/>
      <c r="AL156" s="227"/>
      <c r="AM156" s="227"/>
      <c r="AN156" s="227"/>
      <c r="AO156" s="227"/>
      <c r="AP156" s="227"/>
      <c r="AQ156" s="227"/>
      <c r="AR156" s="227"/>
      <c r="AS156" s="227"/>
      <c r="AT156" s="227"/>
      <c r="AU156" s="227"/>
      <c r="AV156" s="227"/>
      <c r="AW156" s="227"/>
      <c r="AX156" s="227"/>
      <c r="AY156" s="227"/>
      <c r="AZ156" s="227"/>
      <c r="BA156" s="227"/>
    </row>
    <row r="157" spans="26:53" x14ac:dyDescent="0.15"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  <c r="AK157" s="227"/>
      <c r="AL157" s="227"/>
      <c r="AM157" s="227"/>
      <c r="AN157" s="227"/>
      <c r="AO157" s="227"/>
      <c r="AP157" s="227"/>
      <c r="AQ157" s="227"/>
      <c r="AR157" s="227"/>
      <c r="AS157" s="227"/>
      <c r="AT157" s="227"/>
      <c r="AU157" s="227"/>
      <c r="AV157" s="227"/>
      <c r="AW157" s="227"/>
      <c r="AX157" s="227"/>
      <c r="AY157" s="227"/>
      <c r="AZ157" s="227"/>
      <c r="BA157" s="227"/>
    </row>
    <row r="158" spans="26:53" x14ac:dyDescent="0.15"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  <c r="AK158" s="227"/>
      <c r="AL158" s="227"/>
      <c r="AM158" s="227"/>
      <c r="AN158" s="227"/>
      <c r="AO158" s="227"/>
      <c r="AP158" s="227"/>
      <c r="AQ158" s="227"/>
      <c r="AR158" s="227"/>
      <c r="AS158" s="227"/>
      <c r="AT158" s="227"/>
      <c r="AU158" s="227"/>
      <c r="AV158" s="227"/>
      <c r="AW158" s="227"/>
      <c r="AX158" s="227"/>
      <c r="AY158" s="227"/>
      <c r="AZ158" s="227"/>
      <c r="BA158" s="227"/>
    </row>
    <row r="159" spans="26:53" x14ac:dyDescent="0.15"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  <c r="AK159" s="227"/>
      <c r="AL159" s="227"/>
      <c r="AM159" s="227"/>
      <c r="AN159" s="227"/>
      <c r="AO159" s="227"/>
      <c r="AP159" s="227"/>
      <c r="AQ159" s="227"/>
      <c r="AR159" s="227"/>
      <c r="AS159" s="227"/>
      <c r="AT159" s="227"/>
      <c r="AU159" s="227"/>
      <c r="AV159" s="227"/>
      <c r="AW159" s="227"/>
      <c r="AX159" s="227"/>
      <c r="AY159" s="227"/>
      <c r="AZ159" s="227"/>
      <c r="BA159" s="227"/>
    </row>
    <row r="160" spans="26:53" x14ac:dyDescent="0.15"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  <c r="AK160" s="227"/>
      <c r="AL160" s="227"/>
      <c r="AM160" s="227"/>
      <c r="AN160" s="227"/>
      <c r="AO160" s="227"/>
      <c r="AP160" s="227"/>
      <c r="AQ160" s="227"/>
      <c r="AR160" s="227"/>
      <c r="AS160" s="227"/>
      <c r="AT160" s="227"/>
      <c r="AU160" s="227"/>
      <c r="AV160" s="227"/>
      <c r="AW160" s="227"/>
      <c r="AX160" s="227"/>
      <c r="AY160" s="227"/>
      <c r="AZ160" s="227"/>
      <c r="BA160" s="227"/>
    </row>
    <row r="161" spans="26:53" x14ac:dyDescent="0.15"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  <c r="AK161" s="227"/>
      <c r="AL161" s="227"/>
      <c r="AM161" s="227"/>
      <c r="AN161" s="227"/>
      <c r="AO161" s="227"/>
      <c r="AP161" s="227"/>
      <c r="AQ161" s="227"/>
      <c r="AR161" s="227"/>
      <c r="AS161" s="227"/>
      <c r="AT161" s="227"/>
      <c r="AU161" s="227"/>
      <c r="AV161" s="227"/>
      <c r="AW161" s="227"/>
      <c r="AX161" s="227"/>
      <c r="AY161" s="227"/>
      <c r="AZ161" s="227"/>
      <c r="BA161" s="227"/>
    </row>
    <row r="162" spans="26:53" x14ac:dyDescent="0.15"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  <c r="AK162" s="227"/>
      <c r="AL162" s="227"/>
      <c r="AM162" s="227"/>
      <c r="AN162" s="227"/>
      <c r="AO162" s="227"/>
      <c r="AP162" s="227"/>
      <c r="AQ162" s="227"/>
      <c r="AR162" s="227"/>
      <c r="AS162" s="227"/>
      <c r="AT162" s="227"/>
      <c r="AU162" s="227"/>
      <c r="AV162" s="227"/>
      <c r="AW162" s="227"/>
      <c r="AX162" s="227"/>
      <c r="AY162" s="227"/>
      <c r="AZ162" s="227"/>
      <c r="BA162" s="227"/>
    </row>
    <row r="163" spans="26:53" x14ac:dyDescent="0.15"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  <c r="AK163" s="227"/>
      <c r="AL163" s="227"/>
      <c r="AM163" s="227"/>
      <c r="AN163" s="227"/>
      <c r="AO163" s="227"/>
      <c r="AP163" s="227"/>
      <c r="AQ163" s="227"/>
      <c r="AR163" s="227"/>
      <c r="AS163" s="227"/>
      <c r="AT163" s="227"/>
      <c r="AU163" s="227"/>
      <c r="AV163" s="227"/>
      <c r="AW163" s="227"/>
      <c r="AX163" s="227"/>
      <c r="AY163" s="227"/>
      <c r="AZ163" s="227"/>
      <c r="BA163" s="227"/>
    </row>
    <row r="164" spans="26:53" x14ac:dyDescent="0.15"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227"/>
      <c r="AS164" s="227"/>
      <c r="AT164" s="227"/>
      <c r="AU164" s="227"/>
      <c r="AV164" s="227"/>
      <c r="AW164" s="227"/>
      <c r="AX164" s="227"/>
      <c r="AY164" s="227"/>
      <c r="AZ164" s="227"/>
      <c r="BA164" s="227"/>
    </row>
    <row r="165" spans="26:53" x14ac:dyDescent="0.15"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  <c r="AK165" s="227"/>
      <c r="AL165" s="227"/>
      <c r="AM165" s="227"/>
      <c r="AN165" s="227"/>
      <c r="AO165" s="227"/>
      <c r="AP165" s="227"/>
      <c r="AQ165" s="227"/>
      <c r="AR165" s="227"/>
      <c r="AS165" s="227"/>
      <c r="AT165" s="227"/>
      <c r="AU165" s="227"/>
      <c r="AV165" s="227"/>
      <c r="AW165" s="227"/>
      <c r="AX165" s="227"/>
      <c r="AY165" s="227"/>
      <c r="AZ165" s="227"/>
      <c r="BA165" s="227"/>
    </row>
    <row r="166" spans="26:53" x14ac:dyDescent="0.15"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  <c r="AK166" s="227"/>
      <c r="AL166" s="227"/>
      <c r="AM166" s="227"/>
      <c r="AN166" s="227"/>
      <c r="AO166" s="227"/>
      <c r="AP166" s="227"/>
      <c r="AQ166" s="227"/>
      <c r="AR166" s="227"/>
      <c r="AS166" s="227"/>
      <c r="AT166" s="227"/>
      <c r="AU166" s="227"/>
      <c r="AV166" s="227"/>
      <c r="AW166" s="227"/>
      <c r="AX166" s="227"/>
      <c r="AY166" s="227"/>
      <c r="AZ166" s="227"/>
      <c r="BA166" s="227"/>
    </row>
    <row r="167" spans="26:53" x14ac:dyDescent="0.15"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  <c r="AK167" s="227"/>
      <c r="AL167" s="227"/>
      <c r="AM167" s="227"/>
      <c r="AN167" s="227"/>
      <c r="AO167" s="227"/>
      <c r="AP167" s="227"/>
      <c r="AQ167" s="227"/>
      <c r="AR167" s="227"/>
      <c r="AS167" s="227"/>
      <c r="AT167" s="227"/>
      <c r="AU167" s="227"/>
      <c r="AV167" s="227"/>
      <c r="AW167" s="227"/>
      <c r="AX167" s="227"/>
      <c r="AY167" s="227"/>
      <c r="AZ167" s="227"/>
      <c r="BA167" s="227"/>
    </row>
    <row r="168" spans="26:53" x14ac:dyDescent="0.15"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  <c r="AK168" s="227"/>
      <c r="AL168" s="227"/>
      <c r="AM168" s="227"/>
      <c r="AN168" s="227"/>
      <c r="AO168" s="227"/>
      <c r="AP168" s="227"/>
      <c r="AQ168" s="227"/>
      <c r="AR168" s="227"/>
      <c r="AS168" s="227"/>
      <c r="AT168" s="227"/>
      <c r="AU168" s="227"/>
      <c r="AV168" s="227"/>
      <c r="AW168" s="227"/>
      <c r="AX168" s="227"/>
      <c r="AY168" s="227"/>
      <c r="AZ168" s="227"/>
      <c r="BA168" s="227"/>
    </row>
    <row r="169" spans="26:53" x14ac:dyDescent="0.15"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</row>
    <row r="170" spans="26:53" x14ac:dyDescent="0.15"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  <c r="AU170" s="227"/>
      <c r="AV170" s="227"/>
      <c r="AW170" s="227"/>
      <c r="AX170" s="227"/>
      <c r="AY170" s="227"/>
      <c r="AZ170" s="227"/>
      <c r="BA170" s="227"/>
    </row>
    <row r="171" spans="26:53" x14ac:dyDescent="0.15"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227"/>
      <c r="AQ171" s="227"/>
      <c r="AR171" s="227"/>
      <c r="AS171" s="227"/>
      <c r="AT171" s="227"/>
      <c r="AU171" s="227"/>
      <c r="AV171" s="227"/>
      <c r="AW171" s="227"/>
      <c r="AX171" s="227"/>
      <c r="AY171" s="227"/>
      <c r="AZ171" s="227"/>
      <c r="BA171" s="227"/>
    </row>
    <row r="172" spans="26:53" x14ac:dyDescent="0.15"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  <c r="AU172" s="227"/>
      <c r="AV172" s="227"/>
      <c r="AW172" s="227"/>
      <c r="AX172" s="227"/>
      <c r="AY172" s="227"/>
      <c r="AZ172" s="227"/>
      <c r="BA172" s="227"/>
    </row>
    <row r="173" spans="26:53" x14ac:dyDescent="0.15"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227"/>
      <c r="AQ173" s="227"/>
      <c r="AR173" s="227"/>
      <c r="AS173" s="227"/>
      <c r="AT173" s="227"/>
      <c r="AU173" s="227"/>
      <c r="AV173" s="227"/>
      <c r="AW173" s="227"/>
      <c r="AX173" s="227"/>
      <c r="AY173" s="227"/>
      <c r="AZ173" s="227"/>
      <c r="BA173" s="227"/>
    </row>
    <row r="174" spans="26:53" x14ac:dyDescent="0.15"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</row>
    <row r="175" spans="26:53" x14ac:dyDescent="0.15"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</row>
    <row r="176" spans="26:53" x14ac:dyDescent="0.15"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</row>
    <row r="177" spans="26:53" x14ac:dyDescent="0.15"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27"/>
      <c r="AL177" s="227"/>
      <c r="AM177" s="227"/>
      <c r="AN177" s="227"/>
      <c r="AO177" s="227"/>
      <c r="AP177" s="227"/>
      <c r="AQ177" s="227"/>
      <c r="AR177" s="227"/>
      <c r="AS177" s="227"/>
      <c r="AT177" s="227"/>
      <c r="AU177" s="227"/>
      <c r="AV177" s="227"/>
      <c r="AW177" s="227"/>
      <c r="AX177" s="227"/>
      <c r="AY177" s="227"/>
      <c r="AZ177" s="227"/>
      <c r="BA177" s="227"/>
    </row>
    <row r="178" spans="26:53" x14ac:dyDescent="0.15"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27"/>
      <c r="AL178" s="227"/>
      <c r="AM178" s="227"/>
      <c r="AN178" s="227"/>
      <c r="AO178" s="227"/>
      <c r="AP178" s="227"/>
      <c r="AQ178" s="227"/>
      <c r="AR178" s="227"/>
      <c r="AS178" s="227"/>
      <c r="AT178" s="227"/>
      <c r="AU178" s="227"/>
      <c r="AV178" s="227"/>
      <c r="AW178" s="227"/>
      <c r="AX178" s="227"/>
      <c r="AY178" s="227"/>
      <c r="AZ178" s="227"/>
      <c r="BA178" s="227"/>
    </row>
    <row r="179" spans="26:53" x14ac:dyDescent="0.15"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27"/>
      <c r="AL179" s="227"/>
      <c r="AM179" s="227"/>
      <c r="AN179" s="227"/>
      <c r="AO179" s="227"/>
      <c r="AP179" s="227"/>
      <c r="AQ179" s="227"/>
      <c r="AR179" s="227"/>
      <c r="AS179" s="227"/>
      <c r="AT179" s="227"/>
      <c r="AU179" s="227"/>
      <c r="AV179" s="227"/>
      <c r="AW179" s="227"/>
      <c r="AX179" s="227"/>
      <c r="AY179" s="227"/>
      <c r="AZ179" s="227"/>
      <c r="BA179" s="227"/>
    </row>
    <row r="180" spans="26:53" x14ac:dyDescent="0.15"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27"/>
      <c r="AL180" s="227"/>
      <c r="AM180" s="227"/>
      <c r="AN180" s="227"/>
      <c r="AO180" s="227"/>
      <c r="AP180" s="227"/>
      <c r="AQ180" s="227"/>
      <c r="AR180" s="227"/>
      <c r="AS180" s="227"/>
      <c r="AT180" s="227"/>
      <c r="AU180" s="227"/>
      <c r="AV180" s="227"/>
      <c r="AW180" s="227"/>
      <c r="AX180" s="227"/>
      <c r="AY180" s="227"/>
      <c r="AZ180" s="227"/>
      <c r="BA180" s="227"/>
    </row>
    <row r="181" spans="26:53" x14ac:dyDescent="0.15"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27"/>
      <c r="AL181" s="227"/>
      <c r="AM181" s="227"/>
      <c r="AN181" s="227"/>
      <c r="AO181" s="227"/>
      <c r="AP181" s="227"/>
      <c r="AQ181" s="227"/>
      <c r="AR181" s="227"/>
      <c r="AS181" s="227"/>
      <c r="AT181" s="227"/>
      <c r="AU181" s="227"/>
      <c r="AV181" s="227"/>
      <c r="AW181" s="227"/>
      <c r="AX181" s="227"/>
      <c r="AY181" s="227"/>
      <c r="AZ181" s="227"/>
      <c r="BA181" s="227"/>
    </row>
    <row r="182" spans="26:53" x14ac:dyDescent="0.15"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27"/>
      <c r="AL182" s="227"/>
      <c r="AM182" s="227"/>
      <c r="AN182" s="227"/>
      <c r="AO182" s="227"/>
      <c r="AP182" s="227"/>
      <c r="AQ182" s="227"/>
      <c r="AR182" s="227"/>
      <c r="AS182" s="227"/>
      <c r="AT182" s="227"/>
      <c r="AU182" s="227"/>
      <c r="AV182" s="227"/>
      <c r="AW182" s="227"/>
      <c r="AX182" s="227"/>
      <c r="AY182" s="227"/>
      <c r="AZ182" s="227"/>
      <c r="BA182" s="227"/>
    </row>
    <row r="183" spans="26:53" x14ac:dyDescent="0.15"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27"/>
      <c r="AL183" s="227"/>
      <c r="AM183" s="227"/>
      <c r="AN183" s="227"/>
      <c r="AO183" s="227"/>
      <c r="AP183" s="227"/>
      <c r="AQ183" s="227"/>
      <c r="AR183" s="227"/>
      <c r="AS183" s="227"/>
      <c r="AT183" s="227"/>
      <c r="AU183" s="227"/>
      <c r="AV183" s="227"/>
      <c r="AW183" s="227"/>
      <c r="AX183" s="227"/>
      <c r="AY183" s="227"/>
      <c r="AZ183" s="227"/>
      <c r="BA183" s="227"/>
    </row>
    <row r="184" spans="26:53" x14ac:dyDescent="0.15"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  <c r="AK184" s="227"/>
      <c r="AL184" s="227"/>
      <c r="AM184" s="227"/>
      <c r="AN184" s="227"/>
      <c r="AO184" s="227"/>
      <c r="AP184" s="227"/>
      <c r="AQ184" s="227"/>
      <c r="AR184" s="227"/>
      <c r="AS184" s="227"/>
      <c r="AT184" s="227"/>
      <c r="AU184" s="227"/>
      <c r="AV184" s="227"/>
      <c r="AW184" s="227"/>
      <c r="AX184" s="227"/>
      <c r="AY184" s="227"/>
      <c r="AZ184" s="227"/>
      <c r="BA184" s="227"/>
    </row>
    <row r="185" spans="26:53" x14ac:dyDescent="0.15"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  <c r="AK185" s="227"/>
      <c r="AL185" s="227"/>
      <c r="AM185" s="227"/>
      <c r="AN185" s="227"/>
      <c r="AO185" s="227"/>
      <c r="AP185" s="227"/>
      <c r="AQ185" s="227"/>
      <c r="AR185" s="227"/>
      <c r="AS185" s="227"/>
      <c r="AT185" s="227"/>
      <c r="AU185" s="227"/>
      <c r="AV185" s="227"/>
      <c r="AW185" s="227"/>
      <c r="AX185" s="227"/>
      <c r="AY185" s="227"/>
      <c r="AZ185" s="227"/>
      <c r="BA185" s="227"/>
    </row>
    <row r="186" spans="26:53" x14ac:dyDescent="0.15"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  <c r="AK186" s="227"/>
      <c r="AL186" s="227"/>
      <c r="AM186" s="227"/>
      <c r="AN186" s="227"/>
      <c r="AO186" s="227"/>
      <c r="AP186" s="227"/>
      <c r="AQ186" s="227"/>
      <c r="AR186" s="227"/>
      <c r="AS186" s="227"/>
      <c r="AT186" s="227"/>
      <c r="AU186" s="227"/>
      <c r="AV186" s="227"/>
      <c r="AW186" s="227"/>
      <c r="AX186" s="227"/>
      <c r="AY186" s="227"/>
      <c r="AZ186" s="227"/>
      <c r="BA186" s="227"/>
    </row>
    <row r="187" spans="26:53" x14ac:dyDescent="0.15"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  <c r="AK187" s="227"/>
      <c r="AL187" s="227"/>
      <c r="AM187" s="227"/>
      <c r="AN187" s="227"/>
      <c r="AO187" s="227"/>
      <c r="AP187" s="227"/>
      <c r="AQ187" s="227"/>
      <c r="AR187" s="227"/>
      <c r="AS187" s="227"/>
      <c r="AT187" s="227"/>
      <c r="AU187" s="227"/>
      <c r="AV187" s="227"/>
      <c r="AW187" s="227"/>
      <c r="AX187" s="227"/>
      <c r="AY187" s="227"/>
      <c r="AZ187" s="227"/>
      <c r="BA187" s="227"/>
    </row>
    <row r="188" spans="26:53" x14ac:dyDescent="0.15"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  <c r="AK188" s="227"/>
      <c r="AL188" s="227"/>
      <c r="AM188" s="227"/>
      <c r="AN188" s="227"/>
      <c r="AO188" s="227"/>
      <c r="AP188" s="227"/>
      <c r="AQ188" s="227"/>
      <c r="AR188" s="227"/>
      <c r="AS188" s="227"/>
      <c r="AT188" s="227"/>
      <c r="AU188" s="227"/>
      <c r="AV188" s="227"/>
      <c r="AW188" s="227"/>
      <c r="AX188" s="227"/>
      <c r="AY188" s="227"/>
      <c r="AZ188" s="227"/>
      <c r="BA188" s="227"/>
    </row>
    <row r="189" spans="26:53" x14ac:dyDescent="0.15"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  <c r="AK189" s="227"/>
      <c r="AL189" s="227"/>
      <c r="AM189" s="227"/>
      <c r="AN189" s="227"/>
      <c r="AO189" s="227"/>
      <c r="AP189" s="227"/>
      <c r="AQ189" s="227"/>
      <c r="AR189" s="227"/>
      <c r="AS189" s="227"/>
      <c r="AT189" s="227"/>
      <c r="AU189" s="227"/>
      <c r="AV189" s="227"/>
      <c r="AW189" s="227"/>
      <c r="AX189" s="227"/>
      <c r="AY189" s="227"/>
      <c r="AZ189" s="227"/>
      <c r="BA189" s="227"/>
    </row>
    <row r="190" spans="26:53" x14ac:dyDescent="0.15">
      <c r="Z190" s="227"/>
      <c r="AA190" s="227"/>
      <c r="AB190" s="227"/>
      <c r="AC190" s="227"/>
      <c r="AD190" s="227"/>
      <c r="AE190" s="227"/>
      <c r="AF190" s="227"/>
      <c r="AG190" s="227"/>
      <c r="AH190" s="227"/>
      <c r="AI190" s="227"/>
      <c r="AJ190" s="227"/>
      <c r="AK190" s="227"/>
      <c r="AL190" s="227"/>
      <c r="AM190" s="227"/>
      <c r="AN190" s="227"/>
      <c r="AO190" s="227"/>
      <c r="AP190" s="227"/>
      <c r="AQ190" s="227"/>
      <c r="AR190" s="227"/>
      <c r="AS190" s="227"/>
      <c r="AT190" s="227"/>
      <c r="AU190" s="227"/>
      <c r="AV190" s="227"/>
      <c r="AW190" s="227"/>
      <c r="AX190" s="227"/>
      <c r="AY190" s="227"/>
      <c r="AZ190" s="227"/>
      <c r="BA190" s="227"/>
    </row>
    <row r="191" spans="26:53" x14ac:dyDescent="0.15">
      <c r="Z191" s="227"/>
      <c r="AA191" s="227"/>
      <c r="AB191" s="227"/>
      <c r="AC191" s="227"/>
      <c r="AD191" s="227"/>
      <c r="AE191" s="227"/>
      <c r="AF191" s="227"/>
      <c r="AG191" s="227"/>
      <c r="AH191" s="227"/>
      <c r="AI191" s="227"/>
      <c r="AJ191" s="227"/>
      <c r="AK191" s="227"/>
      <c r="AL191" s="227"/>
      <c r="AM191" s="227"/>
      <c r="AN191" s="227"/>
      <c r="AO191" s="227"/>
      <c r="AP191" s="227"/>
      <c r="AQ191" s="227"/>
      <c r="AR191" s="227"/>
      <c r="AS191" s="227"/>
      <c r="AT191" s="227"/>
      <c r="AU191" s="227"/>
      <c r="AV191" s="227"/>
      <c r="AW191" s="227"/>
      <c r="AX191" s="227"/>
      <c r="AY191" s="227"/>
      <c r="AZ191" s="227"/>
      <c r="BA191" s="227"/>
    </row>
    <row r="192" spans="26:53" x14ac:dyDescent="0.15">
      <c r="Z192" s="227"/>
      <c r="AA192" s="227"/>
      <c r="AB192" s="227"/>
      <c r="AC192" s="227"/>
      <c r="AD192" s="227"/>
      <c r="AE192" s="227"/>
      <c r="AF192" s="227"/>
      <c r="AG192" s="227"/>
      <c r="AH192" s="227"/>
      <c r="AI192" s="227"/>
      <c r="AJ192" s="227"/>
      <c r="AK192" s="227"/>
      <c r="AL192" s="227"/>
      <c r="AM192" s="227"/>
      <c r="AN192" s="227"/>
      <c r="AO192" s="227"/>
      <c r="AP192" s="227"/>
      <c r="AQ192" s="227"/>
      <c r="AR192" s="227"/>
      <c r="AS192" s="227"/>
      <c r="AT192" s="227"/>
      <c r="AU192" s="227"/>
      <c r="AV192" s="227"/>
      <c r="AW192" s="227"/>
      <c r="AX192" s="227"/>
      <c r="AY192" s="227"/>
      <c r="AZ192" s="227"/>
      <c r="BA192" s="227"/>
    </row>
    <row r="193" spans="26:53" x14ac:dyDescent="0.15">
      <c r="Z193" s="227"/>
      <c r="AA193" s="227"/>
      <c r="AB193" s="227"/>
      <c r="AC193" s="227"/>
      <c r="AD193" s="227"/>
      <c r="AE193" s="227"/>
      <c r="AF193" s="227"/>
      <c r="AG193" s="227"/>
      <c r="AH193" s="227"/>
      <c r="AI193" s="227"/>
      <c r="AJ193" s="227"/>
      <c r="AK193" s="227"/>
      <c r="AL193" s="227"/>
      <c r="AM193" s="227"/>
      <c r="AN193" s="227"/>
      <c r="AO193" s="227"/>
      <c r="AP193" s="227"/>
      <c r="AQ193" s="227"/>
      <c r="AR193" s="227"/>
      <c r="AS193" s="227"/>
      <c r="AT193" s="227"/>
      <c r="AU193" s="227"/>
      <c r="AV193" s="227"/>
      <c r="AW193" s="227"/>
      <c r="AX193" s="227"/>
      <c r="AY193" s="227"/>
      <c r="AZ193" s="227"/>
      <c r="BA193" s="227"/>
    </row>
    <row r="194" spans="26:53" x14ac:dyDescent="0.15"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227"/>
      <c r="AM194" s="227"/>
      <c r="AN194" s="227"/>
      <c r="AO194" s="227"/>
      <c r="AP194" s="227"/>
      <c r="AQ194" s="227"/>
      <c r="AR194" s="227"/>
      <c r="AS194" s="227"/>
      <c r="AT194" s="227"/>
      <c r="AU194" s="227"/>
      <c r="AV194" s="227"/>
      <c r="AW194" s="227"/>
      <c r="AX194" s="227"/>
      <c r="AY194" s="227"/>
      <c r="AZ194" s="227"/>
      <c r="BA194" s="227"/>
    </row>
    <row r="195" spans="26:53" x14ac:dyDescent="0.15">
      <c r="Z195" s="227"/>
      <c r="AA195" s="227"/>
      <c r="AB195" s="227"/>
      <c r="AC195" s="227"/>
      <c r="AD195" s="227"/>
      <c r="AE195" s="227"/>
      <c r="AF195" s="227"/>
      <c r="AG195" s="227"/>
      <c r="AH195" s="227"/>
      <c r="AI195" s="227"/>
      <c r="AJ195" s="227"/>
      <c r="AK195" s="227"/>
      <c r="AL195" s="227"/>
      <c r="AM195" s="227"/>
      <c r="AN195" s="227"/>
      <c r="AO195" s="227"/>
      <c r="AP195" s="227"/>
      <c r="AQ195" s="227"/>
      <c r="AR195" s="227"/>
      <c r="AS195" s="227"/>
      <c r="AT195" s="227"/>
      <c r="AU195" s="227"/>
      <c r="AV195" s="227"/>
      <c r="AW195" s="227"/>
      <c r="AX195" s="227"/>
      <c r="AY195" s="227"/>
      <c r="AZ195" s="227"/>
      <c r="BA195" s="227"/>
    </row>
    <row r="196" spans="26:53" x14ac:dyDescent="0.15">
      <c r="Z196" s="227"/>
      <c r="AA196" s="227"/>
      <c r="AB196" s="227"/>
      <c r="AC196" s="227"/>
      <c r="AD196" s="227"/>
      <c r="AE196" s="227"/>
      <c r="AF196" s="227"/>
      <c r="AG196" s="227"/>
      <c r="AH196" s="227"/>
      <c r="AI196" s="227"/>
      <c r="AJ196" s="227"/>
      <c r="AK196" s="227"/>
      <c r="AL196" s="227"/>
      <c r="AM196" s="227"/>
      <c r="AN196" s="227"/>
      <c r="AO196" s="227"/>
      <c r="AP196" s="227"/>
      <c r="AQ196" s="227"/>
      <c r="AR196" s="227"/>
      <c r="AS196" s="227"/>
      <c r="AT196" s="227"/>
      <c r="AU196" s="227"/>
      <c r="AV196" s="227"/>
      <c r="AW196" s="227"/>
      <c r="AX196" s="227"/>
      <c r="AY196" s="227"/>
      <c r="AZ196" s="227"/>
      <c r="BA196" s="227"/>
    </row>
    <row r="197" spans="26:53" x14ac:dyDescent="0.15">
      <c r="Z197" s="227"/>
      <c r="AA197" s="227"/>
      <c r="AB197" s="227"/>
      <c r="AC197" s="227"/>
      <c r="AD197" s="227"/>
      <c r="AE197" s="227"/>
      <c r="AF197" s="227"/>
      <c r="AG197" s="227"/>
      <c r="AH197" s="227"/>
      <c r="AI197" s="227"/>
      <c r="AJ197" s="227"/>
      <c r="AK197" s="227"/>
      <c r="AL197" s="227"/>
      <c r="AM197" s="227"/>
      <c r="AN197" s="227"/>
      <c r="AO197" s="227"/>
      <c r="AP197" s="227"/>
      <c r="AQ197" s="227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</row>
    <row r="198" spans="26:53" x14ac:dyDescent="0.15">
      <c r="Z198" s="227"/>
      <c r="AA198" s="227"/>
      <c r="AB198" s="227"/>
      <c r="AC198" s="227"/>
      <c r="AD198" s="227"/>
      <c r="AE198" s="227"/>
      <c r="AF198" s="227"/>
      <c r="AG198" s="227"/>
      <c r="AH198" s="227"/>
      <c r="AI198" s="227"/>
      <c r="AJ198" s="227"/>
      <c r="AK198" s="227"/>
      <c r="AL198" s="227"/>
      <c r="AM198" s="227"/>
      <c r="AN198" s="227"/>
      <c r="AO198" s="227"/>
      <c r="AP198" s="227"/>
      <c r="AQ198" s="227"/>
      <c r="AR198" s="227"/>
      <c r="AS198" s="227"/>
      <c r="AT198" s="227"/>
      <c r="AU198" s="227"/>
      <c r="AV198" s="227"/>
      <c r="AW198" s="227"/>
      <c r="AX198" s="227"/>
      <c r="AY198" s="227"/>
      <c r="AZ198" s="227"/>
      <c r="BA198" s="227"/>
    </row>
    <row r="199" spans="26:53" x14ac:dyDescent="0.15">
      <c r="Z199" s="227"/>
      <c r="AA199" s="227"/>
      <c r="AB199" s="227"/>
      <c r="AC199" s="227"/>
      <c r="AD199" s="227"/>
      <c r="AE199" s="227"/>
      <c r="AF199" s="227"/>
      <c r="AG199" s="227"/>
      <c r="AH199" s="227"/>
      <c r="AI199" s="227"/>
      <c r="AJ199" s="227"/>
      <c r="AK199" s="227"/>
      <c r="AL199" s="227"/>
      <c r="AM199" s="227"/>
      <c r="AN199" s="227"/>
      <c r="AO199" s="227"/>
      <c r="AP199" s="227"/>
      <c r="AQ199" s="227"/>
      <c r="AR199" s="227"/>
      <c r="AS199" s="227"/>
      <c r="AT199" s="227"/>
      <c r="AU199" s="227"/>
      <c r="AV199" s="227"/>
      <c r="AW199" s="227"/>
      <c r="AX199" s="227"/>
      <c r="AY199" s="227"/>
      <c r="AZ199" s="227"/>
      <c r="BA199" s="227"/>
    </row>
    <row r="200" spans="26:53" x14ac:dyDescent="0.15">
      <c r="Z200" s="227"/>
      <c r="AA200" s="227"/>
      <c r="AB200" s="227"/>
      <c r="AC200" s="227"/>
      <c r="AD200" s="227"/>
      <c r="AE200" s="227"/>
      <c r="AF200" s="227"/>
      <c r="AG200" s="227"/>
      <c r="AH200" s="227"/>
      <c r="AI200" s="227"/>
      <c r="AJ200" s="227"/>
      <c r="AK200" s="227"/>
      <c r="AL200" s="227"/>
      <c r="AM200" s="227"/>
      <c r="AN200" s="227"/>
      <c r="AO200" s="227"/>
      <c r="AP200" s="227"/>
      <c r="AQ200" s="227"/>
      <c r="AR200" s="227"/>
      <c r="AS200" s="227"/>
      <c r="AT200" s="227"/>
      <c r="AU200" s="227"/>
      <c r="AV200" s="227"/>
      <c r="AW200" s="227"/>
      <c r="AX200" s="227"/>
      <c r="AY200" s="227"/>
      <c r="AZ200" s="227"/>
      <c r="BA200" s="227"/>
    </row>
    <row r="201" spans="26:53" x14ac:dyDescent="0.15">
      <c r="Z201" s="227"/>
      <c r="AA201" s="227"/>
      <c r="AB201" s="227"/>
      <c r="AC201" s="227"/>
      <c r="AD201" s="227"/>
      <c r="AE201" s="227"/>
      <c r="AF201" s="227"/>
      <c r="AG201" s="227"/>
      <c r="AH201" s="227"/>
      <c r="AI201" s="227"/>
      <c r="AJ201" s="227"/>
      <c r="AK201" s="227"/>
      <c r="AL201" s="227"/>
      <c r="AM201" s="227"/>
      <c r="AN201" s="227"/>
      <c r="AO201" s="227"/>
      <c r="AP201" s="227"/>
      <c r="AQ201" s="227"/>
      <c r="AR201" s="227"/>
      <c r="AS201" s="227"/>
      <c r="AT201" s="227"/>
      <c r="AU201" s="227"/>
      <c r="AV201" s="227"/>
      <c r="AW201" s="227"/>
      <c r="AX201" s="227"/>
      <c r="AY201" s="227"/>
      <c r="AZ201" s="227"/>
      <c r="BA201" s="227"/>
    </row>
    <row r="202" spans="26:53" x14ac:dyDescent="0.15">
      <c r="Z202" s="227"/>
      <c r="AA202" s="227"/>
      <c r="AB202" s="227"/>
      <c r="AC202" s="227"/>
      <c r="AD202" s="227"/>
      <c r="AE202" s="227"/>
      <c r="AF202" s="227"/>
      <c r="AG202" s="227"/>
      <c r="AH202" s="227"/>
      <c r="AI202" s="227"/>
      <c r="AJ202" s="227"/>
      <c r="AK202" s="227"/>
      <c r="AL202" s="227"/>
      <c r="AM202" s="227"/>
      <c r="AN202" s="227"/>
      <c r="AO202" s="227"/>
      <c r="AP202" s="227"/>
      <c r="AQ202" s="227"/>
      <c r="AR202" s="227"/>
      <c r="AS202" s="227"/>
      <c r="AT202" s="227"/>
      <c r="AU202" s="227"/>
      <c r="AV202" s="227"/>
      <c r="AW202" s="227"/>
      <c r="AX202" s="227"/>
      <c r="AY202" s="227"/>
      <c r="AZ202" s="227"/>
      <c r="BA202" s="227"/>
    </row>
    <row r="203" spans="26:53" x14ac:dyDescent="0.15">
      <c r="Z203" s="227"/>
      <c r="AA203" s="227"/>
      <c r="AB203" s="227"/>
      <c r="AC203" s="227"/>
      <c r="AD203" s="227"/>
      <c r="AE203" s="227"/>
      <c r="AF203" s="227"/>
      <c r="AG203" s="227"/>
      <c r="AH203" s="227"/>
      <c r="AI203" s="227"/>
      <c r="AJ203" s="227"/>
      <c r="AK203" s="227"/>
      <c r="AL203" s="227"/>
      <c r="AM203" s="227"/>
      <c r="AN203" s="227"/>
      <c r="AO203" s="227"/>
      <c r="AP203" s="227"/>
      <c r="AQ203" s="227"/>
      <c r="AR203" s="227"/>
      <c r="AS203" s="227"/>
      <c r="AT203" s="227"/>
      <c r="AU203" s="227"/>
      <c r="AV203" s="227"/>
      <c r="AW203" s="227"/>
      <c r="AX203" s="227"/>
      <c r="AY203" s="227"/>
      <c r="AZ203" s="227"/>
      <c r="BA203" s="227"/>
    </row>
    <row r="204" spans="26:53" x14ac:dyDescent="0.15">
      <c r="Z204" s="227"/>
      <c r="AA204" s="227"/>
      <c r="AB204" s="227"/>
      <c r="AC204" s="227"/>
      <c r="AD204" s="227"/>
      <c r="AE204" s="227"/>
      <c r="AF204" s="227"/>
      <c r="AG204" s="227"/>
      <c r="AH204" s="227"/>
      <c r="AI204" s="227"/>
      <c r="AJ204" s="227"/>
      <c r="AK204" s="227"/>
      <c r="AL204" s="227"/>
      <c r="AM204" s="227"/>
      <c r="AN204" s="227"/>
      <c r="AO204" s="227"/>
      <c r="AP204" s="227"/>
      <c r="AQ204" s="227"/>
      <c r="AR204" s="227"/>
      <c r="AS204" s="227"/>
      <c r="AT204" s="227"/>
      <c r="AU204" s="227"/>
      <c r="AV204" s="227"/>
      <c r="AW204" s="227"/>
      <c r="AX204" s="227"/>
      <c r="AY204" s="227"/>
      <c r="AZ204" s="227"/>
      <c r="BA204" s="227"/>
    </row>
    <row r="205" spans="26:53" x14ac:dyDescent="0.15">
      <c r="Z205" s="227"/>
      <c r="AA205" s="227"/>
      <c r="AB205" s="227"/>
      <c r="AC205" s="227"/>
      <c r="AD205" s="227"/>
      <c r="AE205" s="227"/>
      <c r="AF205" s="227"/>
      <c r="AG205" s="227"/>
      <c r="AH205" s="227"/>
      <c r="AI205" s="227"/>
      <c r="AJ205" s="227"/>
      <c r="AK205" s="227"/>
      <c r="AL205" s="227"/>
      <c r="AM205" s="227"/>
      <c r="AN205" s="227"/>
      <c r="AO205" s="227"/>
      <c r="AP205" s="227"/>
      <c r="AQ205" s="227"/>
      <c r="AR205" s="227"/>
      <c r="AS205" s="227"/>
      <c r="AT205" s="227"/>
      <c r="AU205" s="227"/>
      <c r="AV205" s="227"/>
      <c r="AW205" s="227"/>
      <c r="AX205" s="227"/>
      <c r="AY205" s="227"/>
      <c r="AZ205" s="227"/>
      <c r="BA205" s="227"/>
    </row>
    <row r="206" spans="26:53" x14ac:dyDescent="0.15">
      <c r="Z206" s="227"/>
      <c r="AA206" s="227"/>
      <c r="AB206" s="227"/>
      <c r="AC206" s="227"/>
      <c r="AD206" s="227"/>
      <c r="AE206" s="227"/>
      <c r="AF206" s="227"/>
      <c r="AG206" s="227"/>
      <c r="AH206" s="227"/>
      <c r="AI206" s="227"/>
      <c r="AJ206" s="227"/>
      <c r="AK206" s="227"/>
      <c r="AL206" s="227"/>
      <c r="AM206" s="227"/>
      <c r="AN206" s="227"/>
      <c r="AO206" s="227"/>
      <c r="AP206" s="227"/>
      <c r="AQ206" s="227"/>
      <c r="AR206" s="227"/>
      <c r="AS206" s="227"/>
      <c r="AT206" s="227"/>
      <c r="AU206" s="227"/>
      <c r="AV206" s="227"/>
      <c r="AW206" s="227"/>
      <c r="AX206" s="227"/>
      <c r="AY206" s="227"/>
      <c r="AZ206" s="227"/>
      <c r="BA206" s="227"/>
    </row>
    <row r="207" spans="26:53" x14ac:dyDescent="0.15">
      <c r="Z207" s="227"/>
      <c r="AA207" s="227"/>
      <c r="AB207" s="227"/>
      <c r="AC207" s="227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</row>
    <row r="208" spans="26:53" x14ac:dyDescent="0.15">
      <c r="Z208" s="227"/>
      <c r="AA208" s="227"/>
      <c r="AB208" s="227"/>
      <c r="AC208" s="227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</row>
    <row r="209" spans="26:53" x14ac:dyDescent="0.15">
      <c r="Z209" s="227"/>
      <c r="AA209" s="227"/>
      <c r="AB209" s="227"/>
      <c r="AC209" s="227"/>
      <c r="AD209" s="227"/>
      <c r="AE209" s="227"/>
      <c r="AF209" s="227"/>
      <c r="AG209" s="227"/>
      <c r="AH209" s="227"/>
      <c r="AI209" s="227"/>
      <c r="AJ209" s="227"/>
      <c r="AK209" s="227"/>
      <c r="AL209" s="227"/>
      <c r="AM209" s="227"/>
      <c r="AN209" s="227"/>
      <c r="AO209" s="227"/>
      <c r="AP209" s="227"/>
      <c r="AQ209" s="227"/>
      <c r="AR209" s="227"/>
      <c r="AS209" s="227"/>
      <c r="AT209" s="227"/>
      <c r="AU209" s="227"/>
      <c r="AV209" s="227"/>
      <c r="AW209" s="227"/>
      <c r="AX209" s="227"/>
      <c r="AY209" s="227"/>
      <c r="AZ209" s="227"/>
      <c r="BA209" s="227"/>
    </row>
    <row r="210" spans="26:53" x14ac:dyDescent="0.15">
      <c r="Z210" s="227"/>
      <c r="AA210" s="227"/>
      <c r="AB210" s="227"/>
      <c r="AC210" s="227"/>
      <c r="AD210" s="227"/>
      <c r="AE210" s="227"/>
      <c r="AF210" s="227"/>
      <c r="AG210" s="227"/>
      <c r="AH210" s="227"/>
      <c r="AI210" s="227"/>
      <c r="AJ210" s="227"/>
      <c r="AK210" s="227"/>
      <c r="AL210" s="227"/>
      <c r="AM210" s="227"/>
      <c r="AN210" s="227"/>
      <c r="AO210" s="227"/>
      <c r="AP210" s="227"/>
      <c r="AQ210" s="227"/>
      <c r="AR210" s="227"/>
      <c r="AS210" s="227"/>
      <c r="AT210" s="227"/>
      <c r="AU210" s="227"/>
      <c r="AV210" s="227"/>
      <c r="AW210" s="227"/>
      <c r="AX210" s="227"/>
      <c r="AY210" s="227"/>
      <c r="AZ210" s="227"/>
      <c r="BA210" s="227"/>
    </row>
    <row r="211" spans="26:53" x14ac:dyDescent="0.15">
      <c r="Z211" s="227"/>
      <c r="AA211" s="227"/>
      <c r="AB211" s="227"/>
      <c r="AC211" s="227"/>
      <c r="AD211" s="227"/>
      <c r="AE211" s="227"/>
      <c r="AF211" s="227"/>
      <c r="AG211" s="227"/>
      <c r="AH211" s="227"/>
      <c r="AI211" s="227"/>
      <c r="AJ211" s="227"/>
      <c r="AK211" s="227"/>
      <c r="AL211" s="227"/>
      <c r="AM211" s="227"/>
      <c r="AN211" s="227"/>
      <c r="AO211" s="227"/>
      <c r="AP211" s="227"/>
      <c r="AQ211" s="227"/>
      <c r="AR211" s="227"/>
      <c r="AS211" s="227"/>
      <c r="AT211" s="227"/>
      <c r="AU211" s="227"/>
      <c r="AV211" s="227"/>
      <c r="AW211" s="227"/>
      <c r="AX211" s="227"/>
      <c r="AY211" s="227"/>
      <c r="AZ211" s="227"/>
      <c r="BA211" s="227"/>
    </row>
    <row r="212" spans="26:53" x14ac:dyDescent="0.15"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227"/>
      <c r="AM212" s="227"/>
      <c r="AN212" s="227"/>
      <c r="AO212" s="227"/>
      <c r="AP212" s="227"/>
      <c r="AQ212" s="227"/>
      <c r="AR212" s="227"/>
      <c r="AS212" s="227"/>
      <c r="AT212" s="227"/>
      <c r="AU212" s="227"/>
      <c r="AV212" s="227"/>
      <c r="AW212" s="227"/>
      <c r="AX212" s="227"/>
      <c r="AY212" s="227"/>
      <c r="AZ212" s="227"/>
      <c r="BA212" s="227"/>
    </row>
    <row r="213" spans="26:53" x14ac:dyDescent="0.15">
      <c r="Z213" s="227"/>
      <c r="AA213" s="227"/>
      <c r="AB213" s="227"/>
      <c r="AC213" s="227"/>
      <c r="AD213" s="227"/>
      <c r="AE213" s="227"/>
      <c r="AF213" s="227"/>
      <c r="AG213" s="227"/>
      <c r="AH213" s="227"/>
      <c r="AI213" s="227"/>
      <c r="AJ213" s="227"/>
      <c r="AK213" s="227"/>
      <c r="AL213" s="227"/>
      <c r="AM213" s="227"/>
      <c r="AN213" s="227"/>
      <c r="AO213" s="227"/>
      <c r="AP213" s="227"/>
      <c r="AQ213" s="227"/>
      <c r="AR213" s="227"/>
      <c r="AS213" s="227"/>
      <c r="AT213" s="227"/>
      <c r="AU213" s="227"/>
      <c r="AV213" s="227"/>
      <c r="AW213" s="227"/>
      <c r="AX213" s="227"/>
      <c r="AY213" s="227"/>
      <c r="AZ213" s="227"/>
      <c r="BA213" s="227"/>
    </row>
    <row r="214" spans="26:53" x14ac:dyDescent="0.15">
      <c r="Z214" s="227"/>
      <c r="AA214" s="227"/>
      <c r="AB214" s="227"/>
      <c r="AC214" s="227"/>
      <c r="AD214" s="227"/>
      <c r="AE214" s="227"/>
      <c r="AF214" s="227"/>
      <c r="AG214" s="227"/>
      <c r="AH214" s="227"/>
      <c r="AI214" s="227"/>
      <c r="AJ214" s="227"/>
      <c r="AK214" s="227"/>
      <c r="AL214" s="227"/>
      <c r="AM214" s="227"/>
      <c r="AN214" s="227"/>
      <c r="AO214" s="227"/>
      <c r="AP214" s="227"/>
      <c r="AQ214" s="227"/>
      <c r="AR214" s="227"/>
      <c r="AS214" s="227"/>
      <c r="AT214" s="227"/>
      <c r="AU214" s="227"/>
      <c r="AV214" s="227"/>
      <c r="AW214" s="227"/>
      <c r="AX214" s="227"/>
      <c r="AY214" s="227"/>
      <c r="AZ214" s="227"/>
      <c r="BA214" s="227"/>
    </row>
    <row r="215" spans="26:53" x14ac:dyDescent="0.15">
      <c r="Z215" s="227"/>
      <c r="AA215" s="227"/>
      <c r="AB215" s="227"/>
      <c r="AC215" s="227"/>
      <c r="AD215" s="227"/>
      <c r="AE215" s="227"/>
      <c r="AF215" s="227"/>
      <c r="AG215" s="227"/>
      <c r="AH215" s="227"/>
      <c r="AI215" s="227"/>
      <c r="AJ215" s="227"/>
      <c r="AK215" s="227"/>
      <c r="AL215" s="227"/>
      <c r="AM215" s="227"/>
      <c r="AN215" s="227"/>
      <c r="AO215" s="227"/>
      <c r="AP215" s="227"/>
      <c r="AQ215" s="227"/>
      <c r="AR215" s="227"/>
      <c r="AS215" s="227"/>
      <c r="AT215" s="227"/>
      <c r="AU215" s="227"/>
      <c r="AV215" s="227"/>
      <c r="AW215" s="227"/>
      <c r="AX215" s="227"/>
      <c r="AY215" s="227"/>
      <c r="AZ215" s="227"/>
      <c r="BA215" s="227"/>
    </row>
    <row r="216" spans="26:53" x14ac:dyDescent="0.15"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227"/>
      <c r="AL216" s="227"/>
      <c r="AM216" s="227"/>
      <c r="AN216" s="227"/>
      <c r="AO216" s="227"/>
      <c r="AP216" s="227"/>
      <c r="AQ216" s="227"/>
      <c r="AR216" s="227"/>
      <c r="AS216" s="227"/>
      <c r="AT216" s="227"/>
      <c r="AU216" s="227"/>
      <c r="AV216" s="227"/>
      <c r="AW216" s="227"/>
      <c r="AX216" s="227"/>
      <c r="AY216" s="227"/>
      <c r="AZ216" s="227"/>
      <c r="BA216" s="227"/>
    </row>
  </sheetData>
  <sheetProtection algorithmName="SHA-512" hashValue="gouM/7Rh738ZKFMwh1fW/2zTjpLYH41TV5lmQPeONkMK3aWeq8kr77FFqpkLrbb8ZHlOhqZ6IKFh63foR1SjLg==" saltValue="RkLXXpDrtldKnGzQO/xWiA==" spinCount="100000" sheet="1" objects="1" scenarios="1"/>
  <pageMargins left="0.75" right="0.75" top="1" bottom="1" header="0.5" footer="0.5"/>
  <pageSetup paperSize="10" orientation="portrait" horizontalDpi="4294967292" verticalDpi="4294967292"/>
  <ignoredErrors>
    <ignoredError sqref="C8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23155-F833-ED43-B412-D48AF850D58A}">
  <sheetPr codeName="Sheet2">
    <tabColor theme="5" tint="0.39997558519241921"/>
  </sheetPr>
  <dimension ref="A1:BA216"/>
  <sheetViews>
    <sheetView zoomScale="90" zoomScaleNormal="90" workbookViewId="0">
      <selection activeCell="D39" sqref="D39"/>
    </sheetView>
  </sheetViews>
  <sheetFormatPr baseColWidth="10" defaultRowHeight="14" x14ac:dyDescent="0.15"/>
  <cols>
    <col min="1" max="1" width="20.33203125" style="218" customWidth="1"/>
    <col min="2" max="2" width="24.33203125" style="218" customWidth="1"/>
    <col min="3" max="9" width="12.1640625" style="218" customWidth="1"/>
    <col min="10" max="11" width="12.1640625" style="218" hidden="1" customWidth="1"/>
    <col min="12" max="16" width="12.1640625" style="218" customWidth="1"/>
    <col min="17" max="20" width="12.1640625" style="218" hidden="1" customWidth="1"/>
    <col min="21" max="24" width="12.1640625" style="218" customWidth="1"/>
    <col min="25" max="53" width="7.5" style="218" customWidth="1"/>
    <col min="54" max="16384" width="10.83203125" style="218"/>
  </cols>
  <sheetData>
    <row r="1" spans="1:53" x14ac:dyDescent="0.15">
      <c r="A1" s="218" t="s">
        <v>61</v>
      </c>
    </row>
    <row r="2" spans="1:53" x14ac:dyDescent="0.15">
      <c r="A2" s="219" t="s">
        <v>11</v>
      </c>
    </row>
    <row r="3" spans="1:53" ht="15" thickBot="1" x14ac:dyDescent="0.2">
      <c r="G3" s="220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161" t="s">
        <v>60</v>
      </c>
      <c r="W7" s="160" t="s">
        <v>130</v>
      </c>
      <c r="X7" s="162" t="s">
        <v>131</v>
      </c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</row>
    <row r="8" spans="1:53" ht="18" customHeight="1" x14ac:dyDescent="0.15">
      <c r="A8" s="152" t="str">
        <f>'WA Apr 2020'!K2</f>
        <v>Horizon Power</v>
      </c>
      <c r="B8" s="154" t="str">
        <f>'WA Apr 2020'!L2</f>
        <v xml:space="preserve">Regulated </v>
      </c>
      <c r="C8" s="139">
        <f>IF('WA Apr 2020'!BP2=0,91*'WA Apr 2020'!M2/100,(91*'WA Apr 2020'!M2/100)+'WA Apr 2020'!BP2/4)</f>
        <v>147.16354545454544</v>
      </c>
      <c r="D8" s="139">
        <f>IF('WA Apr 2020'!O2="",$C$5*'WA Apr 2020'!N2/100,IF($C$5&gt;='WA Apr 2020'!P2,('WA Apr 2020'!P2*'WA Apr 2020'!N2/100),($C$5*'WA Apr 2020'!N2/100)))</f>
        <v>1258.2863636363636</v>
      </c>
      <c r="E8" s="139">
        <f>IF(AND('WA Apr 2020'!P2&gt;0,'WA Apr 2020'!R2&gt;0),IF($C$5&lt;'WA Apr 2020'!P2,0,IF($C$5&lt;=('WA Apr 2020'!R2+'WA Apr 2020'!P2),(($C$5-'WA Apr 2020'!P2)*'WA Apr 2020'!Q2/100),(('WA Apr 2020'!R2)*'WA Apr 2020'!Q2/100))),0)</f>
        <v>0</v>
      </c>
      <c r="F8" s="139">
        <f>IF(AND('WA Apr 2020'!Q2&gt;0,'WA Apr 2020'!S2&gt;0),IF($C$5&lt;('WA Apr 2020'!R2+'WA Apr 2020'!P2),0,IF($C$5&lt;=('WA Apr 2020'!T2+'WA Apr 2020'!R2+'WA Apr 2020'!P2),(($C$5-('WA Apr 2020'!R2+'WA Apr 2020'!P2))*'WA Apr 2020'!S2/100),('WA Apr 2020'!T2*'WA Apr 2020'!S2/100))),0)</f>
        <v>0</v>
      </c>
      <c r="G8" s="140">
        <v>0</v>
      </c>
      <c r="H8" s="139">
        <f>IF(AND('WA Apr 2020'!R2&gt;0,'WA Apr 2020'!T2&gt;0),IF(($C$5&lt;'WA Apr 2020'!T2),(0),($C$5-'WA Apr 2020'!T2)*'WA Apr 2020'!U2/100),IF(AND('WA Apr 2020'!R2&gt;0,'WA Apr 2020'!T2=""),IF(($C$5&lt;'WA Apr 2020'!R2+'WA Apr 2020'!P2),(0),(($C$5-('WA Apr 2020'!R2+'WA Apr 2020'!P2))*'WA Apr 2020'!S2/100)),IF(AND('WA Apr 2020'!P2&gt;0,'WA Apr 2020'!R2=""&gt;0),IF(($C$5&lt;'WA Apr 2020'!P2),(0),($C$5-'WA Apr 2020'!P2)*'WA Apr 2020'!Q2/100),0)))</f>
        <v>0</v>
      </c>
      <c r="I8" s="141">
        <f>SUM(C8:H8)</f>
        <v>1405.4499090909089</v>
      </c>
      <c r="J8" s="141">
        <f>(I8-C8)*4</f>
        <v>5033.1454545454544</v>
      </c>
      <c r="K8" s="141">
        <f>I8*4</f>
        <v>5621.7996363636357</v>
      </c>
      <c r="L8" s="142">
        <f>K8*1.1</f>
        <v>6183.9795999999997</v>
      </c>
      <c r="M8" s="138">
        <v>0</v>
      </c>
      <c r="N8" s="138">
        <f>'WA Apr 2020'!BC2</f>
        <v>0</v>
      </c>
      <c r="O8" s="138">
        <f>'WA Apr 2020'!BD2</f>
        <v>0</v>
      </c>
      <c r="P8" s="138">
        <f>'WA Apr 2020'!BE2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2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211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42">
        <f>S8*1.1</f>
        <v>6183.9795999999997</v>
      </c>
      <c r="V8" s="142">
        <f>T8*1.1</f>
        <v>6183.9795999999997</v>
      </c>
      <c r="W8" s="143">
        <f>'WA Apr 2020'!BL2</f>
        <v>0</v>
      </c>
      <c r="X8" s="204" t="str">
        <f>'WA Apr 2020'!BM2</f>
        <v>n</v>
      </c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</row>
    <row r="9" spans="1:53" ht="18" customHeight="1" thickBot="1" x14ac:dyDescent="0.2">
      <c r="A9" s="153" t="str">
        <f>'WA Apr 2020'!K3</f>
        <v>Synergy</v>
      </c>
      <c r="B9" s="155" t="str">
        <f>'WA Apr 2020'!L3</f>
        <v>Regulated</v>
      </c>
      <c r="C9" s="146">
        <f>IF('WA Apr 2020'!BP3=0,91*'WA Apr 2020'!M3/100,(91*'WA Apr 2020'!M3/100)+'WA Apr 2020'!BP3/4)</f>
        <v>147.16354545454544</v>
      </c>
      <c r="D9" s="146">
        <f>IF('WA Apr 2020'!O3="",$C$5*'WA Apr 2020'!N3/100,IF($C$5&gt;='WA Apr 2020'!P3,('WA Apr 2020'!P3*'WA Apr 2020'!N3/100),($C$5*'WA Apr 2020'!N3/100)))</f>
        <v>1258.181818181818</v>
      </c>
      <c r="E9" s="146">
        <f>IF(AND('WA Apr 2020'!P3&gt;0,'WA Apr 2020'!R3&gt;0),IF($C$5&lt;'WA Apr 2020'!P3,0,IF($C$5&lt;=('WA Apr 2020'!R3+'WA Apr 2020'!P3),(($C$5-'WA Apr 2020'!P3)*'WA Apr 2020'!Q3/100),(('WA Apr 2020'!R3)*'WA Apr 2020'!Q3/100))),0)</f>
        <v>0</v>
      </c>
      <c r="F9" s="146">
        <f>IF(AND('WA Apr 2020'!Q3&gt;0,'WA Apr 2020'!S3&gt;0),IF($C$5&lt;('WA Apr 2020'!R3+'WA Apr 2020'!P3),0,IF($C$5&lt;=('WA Apr 2020'!T3+'WA Apr 2020'!R3+'WA Apr 2020'!P3),(($C$5-('WA Apr 2020'!R3+'WA Apr 2020'!P3))*'WA Apr 2020'!S3/100),('WA Apr 2020'!T3*'WA Apr 2020'!S3/100))),0)</f>
        <v>0</v>
      </c>
      <c r="G9" s="147">
        <v>0</v>
      </c>
      <c r="H9" s="146">
        <f>IF(AND('WA Apr 2020'!R3&gt;0,'WA Apr 2020'!T3&gt;0),IF(($C$5&lt;'WA Apr 2020'!T3),(0),($C$5-'WA Apr 2020'!T3)*'WA Apr 2020'!U3/100),IF(AND('WA Apr 2020'!R3&gt;0,'WA Apr 2020'!T3=""),IF(($C$5&lt;'WA Apr 2020'!R3+'WA Apr 2020'!P3),(0),(($C$5-('WA Apr 2020'!R3+'WA Apr 2020'!P3))*'WA Apr 2020'!S3/100)),IF(AND('WA Apr 2020'!P3&gt;0,'WA Apr 2020'!R3=""&gt;0),IF(($C$5&lt;'WA Apr 2020'!P3),(0),($C$5-'WA Apr 2020'!P3)*'WA Apr 2020'!Q3/100),0)))</f>
        <v>0</v>
      </c>
      <c r="I9" s="148">
        <f t="shared" ref="I9" si="0">SUM(C9:H9)</f>
        <v>1405.3453636363633</v>
      </c>
      <c r="J9" s="148">
        <f>(I9-C9)*4</f>
        <v>5032.7272727272721</v>
      </c>
      <c r="K9" s="148">
        <f t="shared" ref="K9" si="1">I9*4</f>
        <v>5621.3814545454534</v>
      </c>
      <c r="L9" s="149">
        <f>K9*1.1</f>
        <v>6183.5195999999996</v>
      </c>
      <c r="M9" s="145">
        <v>0</v>
      </c>
      <c r="N9" s="145">
        <f>'WA Apr 2020'!BC3</f>
        <v>0</v>
      </c>
      <c r="O9" s="145">
        <f>'WA Apr 2020'!BD3</f>
        <v>0</v>
      </c>
      <c r="P9" s="145">
        <f>'WA Apr 2020'!BE3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212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213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49">
        <f>S9*1.1</f>
        <v>6183.5195999999996</v>
      </c>
      <c r="V9" s="149">
        <f>T9*1.1</f>
        <v>6183.5195999999996</v>
      </c>
      <c r="W9" s="150">
        <f>'WA Apr 2020'!BL3</f>
        <v>0</v>
      </c>
      <c r="X9" s="205" t="str">
        <f>'WA Apr 2020'!BM3</f>
        <v>n</v>
      </c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</row>
    <row r="10" spans="1:53" x14ac:dyDescent="0.15">
      <c r="T10" s="221"/>
      <c r="U10" s="221"/>
      <c r="V10" s="221"/>
      <c r="W10" s="221"/>
      <c r="X10" s="222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</row>
    <row r="11" spans="1:53" ht="15" thickBot="1" x14ac:dyDescent="0.2">
      <c r="X11" s="223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161" t="s">
        <v>60</v>
      </c>
      <c r="W17" s="160" t="s">
        <v>8</v>
      </c>
      <c r="X17" s="162" t="s">
        <v>9</v>
      </c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</row>
    <row r="18" spans="1:53" ht="18" customHeight="1" thickBot="1" x14ac:dyDescent="0.2">
      <c r="A18" s="102" t="str">
        <f>'WA Apr 2020'!K4</f>
        <v>Synergy</v>
      </c>
      <c r="B18" s="200" t="str">
        <f>'WA Apr 2020'!L4</f>
        <v>Regulated</v>
      </c>
      <c r="C18" s="107">
        <f>IF('WA Apr 2020'!BP4=0,91*'WA Apr 2020'!M4/100,(91*'WA Apr 2020'!M4/100)+'WA Apr 2020'!BP4/4)</f>
        <v>279.49409090909086</v>
      </c>
      <c r="D18" s="107">
        <f>IF('WA Apr 2020'!O4="",$C$13*$C$14*'WA Apr 2020'!N4/100,IF($C$13*$C$14&gt;='WA Apr 2020'!P4,('WA Apr 2020'!P4*'WA Apr 2020'!N4/100),($C$13*$C$14*'WA Apr 2020'!N4/100)))</f>
        <v>1166.1363636363633</v>
      </c>
      <c r="E18" s="107">
        <f>IF(AND('WA Apr 2020'!P4&gt;0,'WA Apr 2020'!R4&gt;0),IF($C$13*$C$14&lt;'WA Apr 2020'!P4,0,IF($C$13*$C$14&lt;=('WA Apr 2020'!R4+'WA Apr 2020'!P4),(($C$13*$C$14-'WA Apr 2020'!P4)*'WA Apr 2020'!Q4/100),(('WA Apr 2020'!R4)*'WA Apr 2020'!Q4/100))),0)</f>
        <v>0</v>
      </c>
      <c r="F18" s="107">
        <f>IF(AND('WA Apr 2020'!Q2&gt;0,'WA Apr 2020'!S2&gt;0),IF($C$13*$C$14&lt;('WA Apr 2020'!R2+'WA Apr 2020'!P2),0,IF($C$13*$C$14&lt;=('WA Apr 2020'!T2+'WA Apr 2020'!R2+'WA Apr 2020'!P2),(($C$13*$C$14-('WA Apr 2020'!R2+'WA Apr 2020'!P2))*'WA Apr 2020'!S2/100),('WA Apr 2020'!T2*'WA Apr 2020'!S2/100))),0)</f>
        <v>0</v>
      </c>
      <c r="G18" s="201">
        <f>IF(AND('WA Apr 2020'!R3&gt;0,'WA Apr 2020'!T3&gt;0),IF(($C$13*$C$14&lt;'WA Apr 2020'!T3),(0),($C$13*$C$14-'WA Apr 2020'!T3)*'WA Apr 2020'!U3/100),IF(AND('WA Apr 2020'!R3&gt;0,'WA Apr 2020'!T3=""),IF(($C$13*$C$14&lt;'WA Apr 2020'!R3+'WA Apr 2020'!P3),(0),(($C$13*$C$14-('WA Apr 2020'!R3+'WA Apr 2020'!P3))*'WA Apr 2020'!S3/100)),IF(AND('WA Apr 2020'!P3&gt;0,'WA Apr 2020'!R3=""&gt;0),IF(($C$13*$C$14&lt;'WA Apr 2020'!P3),(0),($C$13*$C$14-'WA Apr 2020'!P3)*'WA Apr 2020'!Q3/100),0)))</f>
        <v>0</v>
      </c>
      <c r="H18" s="107">
        <f>(C13*C15)*'WA Apr 2020'!W4/100</f>
        <v>149.89909090909089</v>
      </c>
      <c r="I18" s="108">
        <f>SUM(C18:H18)</f>
        <v>1595.5295454545449</v>
      </c>
      <c r="J18" s="148">
        <f>(I18-C18)*4</f>
        <v>5264.1418181818162</v>
      </c>
      <c r="K18" s="148">
        <f t="shared" ref="K18" si="2">I18*4</f>
        <v>6382.1181818181794</v>
      </c>
      <c r="L18" s="149">
        <f>K18*1.1</f>
        <v>7020.3299999999981</v>
      </c>
      <c r="M18" s="110">
        <v>0</v>
      </c>
      <c r="N18" s="110">
        <f>'WA Apr 2020'!BC4</f>
        <v>0</v>
      </c>
      <c r="O18" s="110">
        <f>'WA Apr 2020'!BD4</f>
        <v>0</v>
      </c>
      <c r="P18" s="110">
        <f>'WA Apr 2020'!BE4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212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213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49">
        <f>S18*1.1</f>
        <v>7020.3299999999981</v>
      </c>
      <c r="V18" s="149">
        <f>T18*1.1</f>
        <v>7020.3299999999981</v>
      </c>
      <c r="W18" s="202">
        <f>'WA Apr 2020'!BL4</f>
        <v>0</v>
      </c>
      <c r="X18" s="210" t="str">
        <f>'WA Apr 2020'!BM4</f>
        <v>n</v>
      </c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</row>
    <row r="19" spans="1:53" x14ac:dyDescent="0.15"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</row>
    <row r="20" spans="1:53" x14ac:dyDescent="0.15"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</row>
    <row r="21" spans="1:53" x14ac:dyDescent="0.15"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</row>
    <row r="22" spans="1:53" x14ac:dyDescent="0.15"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x14ac:dyDescent="0.15"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x14ac:dyDescent="0.15"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x14ac:dyDescent="0.15"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6" spans="1:53" x14ac:dyDescent="0.15"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</row>
    <row r="27" spans="1:53" x14ac:dyDescent="0.15"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</row>
    <row r="28" spans="1:53" x14ac:dyDescent="0.15"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</row>
    <row r="29" spans="1:53" x14ac:dyDescent="0.15"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</row>
    <row r="30" spans="1:53" x14ac:dyDescent="0.15"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</row>
    <row r="31" spans="1:53" x14ac:dyDescent="0.15"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</row>
    <row r="32" spans="1:53" x14ac:dyDescent="0.15"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</row>
    <row r="33" spans="26:53" x14ac:dyDescent="0.15"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</row>
    <row r="34" spans="26:53" x14ac:dyDescent="0.15"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</row>
    <row r="35" spans="26:53" x14ac:dyDescent="0.15"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</row>
    <row r="36" spans="26:53" x14ac:dyDescent="0.15"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</row>
    <row r="37" spans="26:53" x14ac:dyDescent="0.15"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</row>
    <row r="38" spans="26:53" x14ac:dyDescent="0.15"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</row>
    <row r="39" spans="26:53" x14ac:dyDescent="0.15"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</row>
    <row r="40" spans="26:53" x14ac:dyDescent="0.15"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</row>
    <row r="41" spans="26:53" x14ac:dyDescent="0.15"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</row>
    <row r="42" spans="26:53" x14ac:dyDescent="0.15"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</row>
    <row r="43" spans="26:53" x14ac:dyDescent="0.15"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</row>
    <row r="44" spans="26:53" x14ac:dyDescent="0.15"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</row>
    <row r="45" spans="26:53" x14ac:dyDescent="0.15"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</row>
    <row r="46" spans="26:53" x14ac:dyDescent="0.15"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</row>
    <row r="47" spans="26:53" x14ac:dyDescent="0.15"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</row>
    <row r="48" spans="26:53" x14ac:dyDescent="0.15"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</row>
    <row r="49" spans="26:53" x14ac:dyDescent="0.15"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</row>
    <row r="50" spans="26:53" x14ac:dyDescent="0.15"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</row>
    <row r="51" spans="26:53" x14ac:dyDescent="0.15">
      <c r="Z51" s="221"/>
      <c r="AA51" s="221"/>
      <c r="AB51" s="221"/>
      <c r="AC51" s="221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</row>
    <row r="52" spans="26:53" x14ac:dyDescent="0.15">
      <c r="Z52" s="221"/>
      <c r="AA52" s="221"/>
      <c r="AB52" s="221"/>
      <c r="AC52" s="221"/>
      <c r="AD52" s="221"/>
      <c r="AE52" s="221"/>
      <c r="AF52" s="221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221"/>
      <c r="AR52" s="221"/>
      <c r="AS52" s="221"/>
      <c r="AT52" s="221"/>
      <c r="AU52" s="221"/>
      <c r="AV52" s="221"/>
      <c r="AW52" s="221"/>
      <c r="AX52" s="221"/>
      <c r="AY52" s="221"/>
      <c r="AZ52" s="221"/>
      <c r="BA52" s="221"/>
    </row>
    <row r="53" spans="26:53" x14ac:dyDescent="0.15">
      <c r="Z53" s="221"/>
      <c r="AA53" s="221"/>
      <c r="AB53" s="221"/>
      <c r="AC53" s="221"/>
      <c r="AD53" s="221"/>
      <c r="AE53" s="221"/>
      <c r="AF53" s="221"/>
      <c r="AG53" s="221"/>
      <c r="AH53" s="221"/>
      <c r="AI53" s="221"/>
      <c r="AJ53" s="221"/>
      <c r="AK53" s="221"/>
      <c r="AL53" s="221"/>
      <c r="AM53" s="221"/>
      <c r="AN53" s="221"/>
      <c r="AO53" s="221"/>
      <c r="AP53" s="221"/>
      <c r="AQ53" s="221"/>
      <c r="AR53" s="221"/>
      <c r="AS53" s="221"/>
      <c r="AT53" s="221"/>
      <c r="AU53" s="221"/>
      <c r="AV53" s="221"/>
      <c r="AW53" s="221"/>
      <c r="AX53" s="221"/>
      <c r="AY53" s="221"/>
      <c r="AZ53" s="221"/>
      <c r="BA53" s="221"/>
    </row>
    <row r="54" spans="26:53" x14ac:dyDescent="0.15"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</row>
    <row r="55" spans="26:53" x14ac:dyDescent="0.15">
      <c r="Z55" s="221"/>
      <c r="AA55" s="221"/>
      <c r="AB55" s="221"/>
      <c r="AC55" s="221"/>
      <c r="AD55" s="221"/>
      <c r="AE55" s="221"/>
      <c r="AF55" s="221"/>
      <c r="AG55" s="221"/>
      <c r="AH55" s="221"/>
      <c r="AI55" s="221"/>
      <c r="AJ55" s="221"/>
      <c r="AK55" s="221"/>
      <c r="AL55" s="221"/>
      <c r="AM55" s="221"/>
      <c r="AN55" s="221"/>
      <c r="AO55" s="221"/>
      <c r="AP55" s="221"/>
      <c r="AQ55" s="221"/>
      <c r="AR55" s="221"/>
      <c r="AS55" s="221"/>
      <c r="AT55" s="221"/>
      <c r="AU55" s="221"/>
      <c r="AV55" s="221"/>
      <c r="AW55" s="221"/>
      <c r="AX55" s="221"/>
      <c r="AY55" s="221"/>
      <c r="AZ55" s="221"/>
      <c r="BA55" s="221"/>
    </row>
    <row r="56" spans="26:53" x14ac:dyDescent="0.15"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</row>
    <row r="57" spans="26:53" x14ac:dyDescent="0.15"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</row>
    <row r="58" spans="26:53" x14ac:dyDescent="0.15"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</row>
    <row r="59" spans="26:53" x14ac:dyDescent="0.15"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</row>
    <row r="60" spans="26:53" x14ac:dyDescent="0.15"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</row>
    <row r="61" spans="26:53" x14ac:dyDescent="0.15"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</row>
    <row r="62" spans="26:53" x14ac:dyDescent="0.15"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</row>
    <row r="63" spans="26:53" x14ac:dyDescent="0.15"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</row>
    <row r="64" spans="26:53" x14ac:dyDescent="0.15"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</row>
    <row r="65" spans="26:53" x14ac:dyDescent="0.15"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</row>
    <row r="66" spans="26:53" x14ac:dyDescent="0.15"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</row>
    <row r="67" spans="26:53" x14ac:dyDescent="0.15"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</row>
    <row r="68" spans="26:53" x14ac:dyDescent="0.15"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</row>
    <row r="69" spans="26:53" x14ac:dyDescent="0.15"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</row>
    <row r="70" spans="26:53" x14ac:dyDescent="0.15">
      <c r="Z70" s="221"/>
      <c r="AA70" s="221"/>
      <c r="AB70" s="221"/>
      <c r="AC70" s="221"/>
      <c r="AD70" s="221"/>
      <c r="AE70" s="221"/>
      <c r="AF70" s="221"/>
      <c r="AG70" s="221"/>
      <c r="AH70" s="221"/>
      <c r="AI70" s="221"/>
      <c r="AJ70" s="221"/>
      <c r="AK70" s="221"/>
      <c r="AL70" s="221"/>
      <c r="AM70" s="221"/>
      <c r="AN70" s="221"/>
      <c r="AO70" s="221"/>
      <c r="AP70" s="221"/>
      <c r="AQ70" s="221"/>
      <c r="AR70" s="221"/>
      <c r="AS70" s="221"/>
      <c r="AT70" s="221"/>
      <c r="AU70" s="221"/>
      <c r="AV70" s="221"/>
      <c r="AW70" s="221"/>
      <c r="AX70" s="221"/>
      <c r="AY70" s="221"/>
      <c r="AZ70" s="221"/>
      <c r="BA70" s="221"/>
    </row>
    <row r="71" spans="26:53" x14ac:dyDescent="0.15">
      <c r="Z71" s="221"/>
      <c r="AA71" s="221"/>
      <c r="AB71" s="221"/>
      <c r="AC71" s="221"/>
      <c r="AD71" s="221"/>
      <c r="AE71" s="221"/>
      <c r="AF71" s="221"/>
      <c r="AG71" s="221"/>
      <c r="AH71" s="221"/>
      <c r="AI71" s="221"/>
      <c r="AJ71" s="221"/>
      <c r="AK71" s="221"/>
      <c r="AL71" s="221"/>
      <c r="AM71" s="221"/>
      <c r="AN71" s="221"/>
      <c r="AO71" s="221"/>
      <c r="AP71" s="221"/>
      <c r="AQ71" s="221"/>
      <c r="AR71" s="221"/>
      <c r="AS71" s="221"/>
      <c r="AT71" s="221"/>
      <c r="AU71" s="221"/>
      <c r="AV71" s="221"/>
      <c r="AW71" s="221"/>
      <c r="AX71" s="221"/>
      <c r="AY71" s="221"/>
      <c r="AZ71" s="221"/>
      <c r="BA71" s="221"/>
    </row>
    <row r="72" spans="26:53" x14ac:dyDescent="0.15">
      <c r="Z72" s="221"/>
      <c r="AA72" s="221"/>
      <c r="AB72" s="221"/>
      <c r="AC72" s="221"/>
      <c r="AD72" s="221"/>
      <c r="AE72" s="221"/>
      <c r="AF72" s="221"/>
      <c r="AG72" s="221"/>
      <c r="AH72" s="221"/>
      <c r="AI72" s="221"/>
      <c r="AJ72" s="221"/>
      <c r="AK72" s="221"/>
      <c r="AL72" s="221"/>
      <c r="AM72" s="221"/>
      <c r="AN72" s="221"/>
      <c r="AO72" s="221"/>
      <c r="AP72" s="221"/>
      <c r="AQ72" s="221"/>
      <c r="AR72" s="221"/>
      <c r="AS72" s="221"/>
      <c r="AT72" s="221"/>
      <c r="AU72" s="221"/>
      <c r="AV72" s="221"/>
      <c r="AW72" s="221"/>
      <c r="AX72" s="221"/>
      <c r="AY72" s="221"/>
      <c r="AZ72" s="221"/>
      <c r="BA72" s="221"/>
    </row>
    <row r="73" spans="26:53" x14ac:dyDescent="0.15">
      <c r="Z73" s="221"/>
      <c r="AA73" s="221"/>
      <c r="AB73" s="221"/>
      <c r="AC73" s="221"/>
      <c r="AD73" s="221"/>
      <c r="AE73" s="221"/>
      <c r="AF73" s="221"/>
      <c r="AG73" s="221"/>
      <c r="AH73" s="221"/>
      <c r="AI73" s="221"/>
      <c r="AJ73" s="221"/>
      <c r="AK73" s="221"/>
      <c r="AL73" s="221"/>
      <c r="AM73" s="221"/>
      <c r="AN73" s="221"/>
      <c r="AO73" s="221"/>
      <c r="AP73" s="221"/>
      <c r="AQ73" s="221"/>
      <c r="AR73" s="221"/>
      <c r="AS73" s="221"/>
      <c r="AT73" s="221"/>
      <c r="AU73" s="221"/>
      <c r="AV73" s="221"/>
      <c r="AW73" s="221"/>
      <c r="AX73" s="221"/>
      <c r="AY73" s="221"/>
      <c r="AZ73" s="221"/>
      <c r="BA73" s="221"/>
    </row>
    <row r="74" spans="26:53" x14ac:dyDescent="0.15">
      <c r="Z74" s="221"/>
      <c r="AA74" s="221"/>
      <c r="AB74" s="221"/>
      <c r="AC74" s="221"/>
      <c r="AD74" s="221"/>
      <c r="AE74" s="221"/>
      <c r="AF74" s="221"/>
      <c r="AG74" s="221"/>
      <c r="AH74" s="221"/>
      <c r="AI74" s="221"/>
      <c r="AJ74" s="221"/>
      <c r="AK74" s="221"/>
      <c r="AL74" s="221"/>
      <c r="AM74" s="221"/>
      <c r="AN74" s="221"/>
      <c r="AO74" s="221"/>
      <c r="AP74" s="221"/>
      <c r="AQ74" s="221"/>
      <c r="AR74" s="221"/>
      <c r="AS74" s="221"/>
      <c r="AT74" s="221"/>
      <c r="AU74" s="221"/>
      <c r="AV74" s="221"/>
      <c r="AW74" s="221"/>
      <c r="AX74" s="221"/>
      <c r="AY74" s="221"/>
      <c r="AZ74" s="221"/>
      <c r="BA74" s="221"/>
    </row>
    <row r="75" spans="26:53" x14ac:dyDescent="0.15">
      <c r="Z75" s="221"/>
      <c r="AA75" s="221"/>
      <c r="AB75" s="221"/>
      <c r="AC75" s="221"/>
      <c r="AD75" s="221"/>
      <c r="AE75" s="221"/>
      <c r="AF75" s="221"/>
      <c r="AG75" s="221"/>
      <c r="AH75" s="221"/>
      <c r="AI75" s="221"/>
      <c r="AJ75" s="221"/>
      <c r="AK75" s="221"/>
      <c r="AL75" s="221"/>
      <c r="AM75" s="221"/>
      <c r="AN75" s="221"/>
      <c r="AO75" s="221"/>
      <c r="AP75" s="221"/>
      <c r="AQ75" s="221"/>
      <c r="AR75" s="221"/>
      <c r="AS75" s="221"/>
      <c r="AT75" s="221"/>
      <c r="AU75" s="221"/>
      <c r="AV75" s="221"/>
      <c r="AW75" s="221"/>
      <c r="AX75" s="221"/>
      <c r="AY75" s="221"/>
      <c r="AZ75" s="221"/>
      <c r="BA75" s="221"/>
    </row>
    <row r="76" spans="26:53" x14ac:dyDescent="0.15"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</row>
    <row r="77" spans="26:53" x14ac:dyDescent="0.15"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</row>
    <row r="78" spans="26:53" x14ac:dyDescent="0.15"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</row>
    <row r="79" spans="26:53" x14ac:dyDescent="0.15"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</row>
    <row r="80" spans="26:53" x14ac:dyDescent="0.15"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</row>
    <row r="81" spans="26:53" x14ac:dyDescent="0.15">
      <c r="Z81" s="221"/>
      <c r="AA81" s="221"/>
      <c r="AB81" s="221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</row>
    <row r="82" spans="26:53" x14ac:dyDescent="0.15">
      <c r="Z82" s="221"/>
      <c r="AA82" s="221"/>
      <c r="AB82" s="221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</row>
    <row r="83" spans="26:53" x14ac:dyDescent="0.15">
      <c r="Z83" s="221"/>
      <c r="AA83" s="221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</row>
    <row r="84" spans="26:53" x14ac:dyDescent="0.15"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</row>
    <row r="85" spans="26:53" x14ac:dyDescent="0.15">
      <c r="Z85" s="221"/>
      <c r="AA85" s="221"/>
      <c r="AB85" s="221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</row>
    <row r="86" spans="26:53" x14ac:dyDescent="0.15">
      <c r="Z86" s="221"/>
      <c r="AA86" s="221"/>
      <c r="AB86" s="221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</row>
    <row r="87" spans="26:53" x14ac:dyDescent="0.15">
      <c r="Z87" s="221"/>
      <c r="AA87" s="221"/>
      <c r="AB87" s="221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</row>
    <row r="88" spans="26:53" x14ac:dyDescent="0.15">
      <c r="Z88" s="221"/>
      <c r="AA88" s="221"/>
      <c r="AB88" s="221"/>
      <c r="AC88" s="221"/>
      <c r="AD88" s="221"/>
      <c r="AE88" s="221"/>
      <c r="AF88" s="221"/>
      <c r="AG88" s="221"/>
      <c r="AH88" s="221"/>
      <c r="AI88" s="221"/>
      <c r="AJ88" s="221"/>
      <c r="AK88" s="221"/>
      <c r="AL88" s="221"/>
      <c r="AM88" s="221"/>
      <c r="AN88" s="221"/>
      <c r="AO88" s="221"/>
      <c r="AP88" s="221"/>
      <c r="AQ88" s="221"/>
      <c r="AR88" s="221"/>
      <c r="AS88" s="221"/>
      <c r="AT88" s="221"/>
      <c r="AU88" s="221"/>
      <c r="AV88" s="221"/>
      <c r="AW88" s="221"/>
      <c r="AX88" s="221"/>
      <c r="AY88" s="221"/>
      <c r="AZ88" s="221"/>
      <c r="BA88" s="221"/>
    </row>
    <row r="89" spans="26:53" x14ac:dyDescent="0.15">
      <c r="Z89" s="221"/>
      <c r="AA89" s="221"/>
      <c r="AB89" s="221"/>
      <c r="AC89" s="221"/>
      <c r="AD89" s="221"/>
      <c r="AE89" s="221"/>
      <c r="AF89" s="221"/>
      <c r="AG89" s="221"/>
      <c r="AH89" s="221"/>
      <c r="AI89" s="221"/>
      <c r="AJ89" s="221"/>
      <c r="AK89" s="221"/>
      <c r="AL89" s="221"/>
      <c r="AM89" s="221"/>
      <c r="AN89" s="221"/>
      <c r="AO89" s="221"/>
      <c r="AP89" s="221"/>
      <c r="AQ89" s="221"/>
      <c r="AR89" s="221"/>
      <c r="AS89" s="221"/>
      <c r="AT89" s="221"/>
      <c r="AU89" s="221"/>
      <c r="AV89" s="221"/>
      <c r="AW89" s="221"/>
      <c r="AX89" s="221"/>
      <c r="AY89" s="221"/>
      <c r="AZ89" s="221"/>
      <c r="BA89" s="221"/>
    </row>
    <row r="90" spans="26:53" x14ac:dyDescent="0.15"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</row>
    <row r="91" spans="26:53" x14ac:dyDescent="0.15"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</row>
    <row r="92" spans="26:53" x14ac:dyDescent="0.15"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</row>
    <row r="93" spans="26:53" x14ac:dyDescent="0.15"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</row>
    <row r="94" spans="26:53" x14ac:dyDescent="0.15"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</row>
    <row r="95" spans="26:53" x14ac:dyDescent="0.15">
      <c r="Z95" s="221"/>
      <c r="AA95" s="221"/>
      <c r="AB95" s="221"/>
      <c r="AC95" s="221"/>
      <c r="AD95" s="221"/>
      <c r="AE95" s="221"/>
      <c r="AF95" s="221"/>
      <c r="AG95" s="221"/>
      <c r="AH95" s="221"/>
      <c r="AI95" s="221"/>
      <c r="AJ95" s="221"/>
      <c r="AK95" s="221"/>
      <c r="AL95" s="221"/>
      <c r="AM95" s="221"/>
      <c r="AN95" s="221"/>
      <c r="AO95" s="221"/>
      <c r="AP95" s="221"/>
      <c r="AQ95" s="221"/>
      <c r="AR95" s="221"/>
      <c r="AS95" s="221"/>
      <c r="AT95" s="221"/>
      <c r="AU95" s="221"/>
      <c r="AV95" s="221"/>
      <c r="AW95" s="221"/>
      <c r="AX95" s="221"/>
      <c r="AY95" s="221"/>
      <c r="AZ95" s="221"/>
      <c r="BA95" s="221"/>
    </row>
    <row r="96" spans="26:53" x14ac:dyDescent="0.15"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  <c r="AJ96" s="221"/>
      <c r="AK96" s="221"/>
      <c r="AL96" s="221"/>
      <c r="AM96" s="221"/>
      <c r="AN96" s="221"/>
      <c r="AO96" s="221"/>
      <c r="AP96" s="221"/>
      <c r="AQ96" s="221"/>
      <c r="AR96" s="221"/>
      <c r="AS96" s="221"/>
      <c r="AT96" s="221"/>
      <c r="AU96" s="221"/>
      <c r="AV96" s="221"/>
      <c r="AW96" s="221"/>
      <c r="AX96" s="221"/>
      <c r="AY96" s="221"/>
      <c r="AZ96" s="221"/>
      <c r="BA96" s="221"/>
    </row>
    <row r="97" spans="26:53" x14ac:dyDescent="0.15">
      <c r="Z97" s="221"/>
      <c r="AA97" s="221"/>
      <c r="AB97" s="221"/>
      <c r="AC97" s="221"/>
      <c r="AD97" s="221"/>
      <c r="AE97" s="221"/>
      <c r="AF97" s="221"/>
      <c r="AG97" s="221"/>
      <c r="AH97" s="221"/>
      <c r="AI97" s="221"/>
      <c r="AJ97" s="221"/>
      <c r="AK97" s="221"/>
      <c r="AL97" s="221"/>
      <c r="AM97" s="221"/>
      <c r="AN97" s="221"/>
      <c r="AO97" s="221"/>
      <c r="AP97" s="221"/>
      <c r="AQ97" s="221"/>
      <c r="AR97" s="221"/>
      <c r="AS97" s="221"/>
      <c r="AT97" s="221"/>
      <c r="AU97" s="221"/>
      <c r="AV97" s="221"/>
      <c r="AW97" s="221"/>
      <c r="AX97" s="221"/>
      <c r="AY97" s="221"/>
      <c r="AZ97" s="221"/>
      <c r="BA97" s="221"/>
    </row>
    <row r="98" spans="26:53" x14ac:dyDescent="0.15">
      <c r="Z98" s="221"/>
      <c r="AA98" s="221"/>
      <c r="AB98" s="221"/>
      <c r="AC98" s="221"/>
      <c r="AD98" s="221"/>
      <c r="AE98" s="221"/>
      <c r="AF98" s="221"/>
      <c r="AG98" s="221"/>
      <c r="AH98" s="221"/>
      <c r="AI98" s="221"/>
      <c r="AJ98" s="221"/>
      <c r="AK98" s="221"/>
      <c r="AL98" s="221"/>
      <c r="AM98" s="221"/>
      <c r="AN98" s="221"/>
      <c r="AO98" s="221"/>
      <c r="AP98" s="221"/>
      <c r="AQ98" s="221"/>
      <c r="AR98" s="221"/>
      <c r="AS98" s="221"/>
      <c r="AT98" s="221"/>
      <c r="AU98" s="221"/>
      <c r="AV98" s="221"/>
      <c r="AW98" s="221"/>
      <c r="AX98" s="221"/>
      <c r="AY98" s="221"/>
      <c r="AZ98" s="221"/>
      <c r="BA98" s="221"/>
    </row>
    <row r="99" spans="26:53" x14ac:dyDescent="0.15"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1"/>
      <c r="AW99" s="221"/>
      <c r="AX99" s="221"/>
      <c r="AY99" s="221"/>
      <c r="AZ99" s="221"/>
      <c r="BA99" s="221"/>
    </row>
    <row r="100" spans="26:53" x14ac:dyDescent="0.15"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/>
      <c r="AS100" s="221"/>
      <c r="AT100" s="221"/>
      <c r="AU100" s="221"/>
      <c r="AV100" s="221"/>
      <c r="AW100" s="221"/>
      <c r="AX100" s="221"/>
      <c r="AY100" s="221"/>
      <c r="AZ100" s="221"/>
      <c r="BA100" s="221"/>
    </row>
    <row r="101" spans="26:53" x14ac:dyDescent="0.15">
      <c r="Z101" s="221"/>
      <c r="AA101" s="221"/>
      <c r="AB101" s="221"/>
      <c r="AC101" s="221"/>
      <c r="AD101" s="221"/>
      <c r="AE101" s="221"/>
      <c r="AF101" s="221"/>
      <c r="AG101" s="221"/>
      <c r="AH101" s="221"/>
      <c r="AI101" s="221"/>
      <c r="AJ101" s="221"/>
      <c r="AK101" s="221"/>
      <c r="AL101" s="221"/>
      <c r="AM101" s="221"/>
      <c r="AN101" s="221"/>
      <c r="AO101" s="221"/>
      <c r="AP101" s="221"/>
      <c r="AQ101" s="221"/>
      <c r="AR101" s="221"/>
      <c r="AS101" s="221"/>
      <c r="AT101" s="221"/>
      <c r="AU101" s="221"/>
      <c r="AV101" s="221"/>
      <c r="AW101" s="221"/>
      <c r="AX101" s="221"/>
      <c r="AY101" s="221"/>
      <c r="AZ101" s="221"/>
      <c r="BA101" s="221"/>
    </row>
    <row r="102" spans="26:53" x14ac:dyDescent="0.15"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</row>
    <row r="103" spans="26:53" x14ac:dyDescent="0.15">
      <c r="Z103" s="221"/>
      <c r="AA103" s="221"/>
      <c r="AB103" s="221"/>
      <c r="AC103" s="221"/>
      <c r="AD103" s="221"/>
      <c r="AE103" s="221"/>
      <c r="AF103" s="221"/>
      <c r="AG103" s="221"/>
      <c r="AH103" s="221"/>
      <c r="AI103" s="221"/>
      <c r="AJ103" s="221"/>
      <c r="AK103" s="221"/>
      <c r="AL103" s="221"/>
      <c r="AM103" s="221"/>
      <c r="AN103" s="221"/>
      <c r="AO103" s="221"/>
      <c r="AP103" s="221"/>
      <c r="AQ103" s="221"/>
      <c r="AR103" s="221"/>
      <c r="AS103" s="221"/>
      <c r="AT103" s="221"/>
      <c r="AU103" s="221"/>
      <c r="AV103" s="221"/>
      <c r="AW103" s="221"/>
      <c r="AX103" s="221"/>
      <c r="AY103" s="221"/>
      <c r="AZ103" s="221"/>
      <c r="BA103" s="221"/>
    </row>
    <row r="104" spans="26:53" x14ac:dyDescent="0.15"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</row>
    <row r="105" spans="26:53" x14ac:dyDescent="0.15"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</row>
    <row r="106" spans="26:53" x14ac:dyDescent="0.15"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</row>
    <row r="107" spans="26:53" x14ac:dyDescent="0.15"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</row>
    <row r="108" spans="26:53" x14ac:dyDescent="0.15"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</row>
    <row r="109" spans="26:53" x14ac:dyDescent="0.15">
      <c r="Z109" s="221"/>
      <c r="AA109" s="221"/>
      <c r="AB109" s="221"/>
      <c r="AC109" s="221"/>
      <c r="AD109" s="221"/>
      <c r="AE109" s="221"/>
      <c r="AF109" s="221"/>
      <c r="AG109" s="221"/>
      <c r="AH109" s="221"/>
      <c r="AI109" s="221"/>
      <c r="AJ109" s="221"/>
      <c r="AK109" s="221"/>
      <c r="AL109" s="221"/>
      <c r="AM109" s="221"/>
      <c r="AN109" s="221"/>
      <c r="AO109" s="221"/>
      <c r="AP109" s="221"/>
      <c r="AQ109" s="221"/>
      <c r="AR109" s="221"/>
      <c r="AS109" s="221"/>
      <c r="AT109" s="221"/>
      <c r="AU109" s="221"/>
      <c r="AV109" s="221"/>
      <c r="AW109" s="221"/>
      <c r="AX109" s="221"/>
      <c r="AY109" s="221"/>
      <c r="AZ109" s="221"/>
      <c r="BA109" s="221"/>
    </row>
    <row r="110" spans="26:53" x14ac:dyDescent="0.15">
      <c r="Z110" s="221"/>
      <c r="AA110" s="221"/>
      <c r="AB110" s="221"/>
      <c r="AC110" s="221"/>
      <c r="AD110" s="221"/>
      <c r="AE110" s="221"/>
      <c r="AF110" s="221"/>
      <c r="AG110" s="221"/>
      <c r="AH110" s="221"/>
      <c r="AI110" s="221"/>
      <c r="AJ110" s="221"/>
      <c r="AK110" s="221"/>
      <c r="AL110" s="221"/>
      <c r="AM110" s="221"/>
      <c r="AN110" s="221"/>
      <c r="AO110" s="221"/>
      <c r="AP110" s="221"/>
      <c r="AQ110" s="221"/>
      <c r="AR110" s="221"/>
      <c r="AS110" s="221"/>
      <c r="AT110" s="221"/>
      <c r="AU110" s="221"/>
      <c r="AV110" s="221"/>
      <c r="AW110" s="221"/>
      <c r="AX110" s="221"/>
      <c r="AY110" s="221"/>
      <c r="AZ110" s="221"/>
      <c r="BA110" s="221"/>
    </row>
    <row r="111" spans="26:53" x14ac:dyDescent="0.15">
      <c r="Z111" s="221"/>
      <c r="AA111" s="221"/>
      <c r="AB111" s="221"/>
      <c r="AC111" s="221"/>
      <c r="AD111" s="221"/>
      <c r="AE111" s="221"/>
      <c r="AF111" s="221"/>
      <c r="AG111" s="221"/>
      <c r="AH111" s="221"/>
      <c r="AI111" s="221"/>
      <c r="AJ111" s="221"/>
      <c r="AK111" s="221"/>
      <c r="AL111" s="221"/>
      <c r="AM111" s="221"/>
      <c r="AN111" s="221"/>
      <c r="AO111" s="221"/>
      <c r="AP111" s="221"/>
      <c r="AQ111" s="221"/>
      <c r="AR111" s="221"/>
      <c r="AS111" s="221"/>
      <c r="AT111" s="221"/>
      <c r="AU111" s="221"/>
      <c r="AV111" s="221"/>
      <c r="AW111" s="221"/>
      <c r="AX111" s="221"/>
      <c r="AY111" s="221"/>
      <c r="AZ111" s="221"/>
      <c r="BA111" s="221"/>
    </row>
    <row r="112" spans="26:53" x14ac:dyDescent="0.15">
      <c r="Z112" s="221"/>
      <c r="AA112" s="221"/>
      <c r="AB112" s="221"/>
      <c r="AC112" s="221"/>
      <c r="AD112" s="221"/>
      <c r="AE112" s="221"/>
      <c r="AF112" s="221"/>
      <c r="AG112" s="221"/>
      <c r="AH112" s="221"/>
      <c r="AI112" s="221"/>
      <c r="AJ112" s="221"/>
      <c r="AK112" s="221"/>
      <c r="AL112" s="221"/>
      <c r="AM112" s="221"/>
      <c r="AN112" s="221"/>
      <c r="AO112" s="221"/>
      <c r="AP112" s="221"/>
      <c r="AQ112" s="221"/>
      <c r="AR112" s="221"/>
      <c r="AS112" s="221"/>
      <c r="AT112" s="221"/>
      <c r="AU112" s="221"/>
      <c r="AV112" s="221"/>
      <c r="AW112" s="221"/>
      <c r="AX112" s="221"/>
      <c r="AY112" s="221"/>
      <c r="AZ112" s="221"/>
      <c r="BA112" s="221"/>
    </row>
    <row r="113" spans="26:53" x14ac:dyDescent="0.15">
      <c r="Z113" s="221"/>
      <c r="AA113" s="221"/>
      <c r="AB113" s="221"/>
      <c r="AC113" s="221"/>
      <c r="AD113" s="221"/>
      <c r="AE113" s="221"/>
      <c r="AF113" s="221"/>
      <c r="AG113" s="221"/>
      <c r="AH113" s="221"/>
      <c r="AI113" s="221"/>
      <c r="AJ113" s="221"/>
      <c r="AK113" s="221"/>
      <c r="AL113" s="221"/>
      <c r="AM113" s="221"/>
      <c r="AN113" s="221"/>
      <c r="AO113" s="221"/>
      <c r="AP113" s="221"/>
      <c r="AQ113" s="221"/>
      <c r="AR113" s="221"/>
      <c r="AS113" s="221"/>
      <c r="AT113" s="221"/>
      <c r="AU113" s="221"/>
      <c r="AV113" s="221"/>
      <c r="AW113" s="221"/>
      <c r="AX113" s="221"/>
      <c r="AY113" s="221"/>
      <c r="AZ113" s="221"/>
      <c r="BA113" s="221"/>
    </row>
    <row r="114" spans="26:53" x14ac:dyDescent="0.15">
      <c r="Z114" s="221"/>
      <c r="AA114" s="221"/>
      <c r="AB114" s="221"/>
      <c r="AC114" s="221"/>
      <c r="AD114" s="221"/>
      <c r="AE114" s="221"/>
      <c r="AF114" s="221"/>
      <c r="AG114" s="221"/>
      <c r="AH114" s="221"/>
      <c r="AI114" s="221"/>
      <c r="AJ114" s="221"/>
      <c r="AK114" s="221"/>
      <c r="AL114" s="221"/>
      <c r="AM114" s="221"/>
      <c r="AN114" s="221"/>
      <c r="AO114" s="221"/>
      <c r="AP114" s="221"/>
      <c r="AQ114" s="221"/>
      <c r="AR114" s="221"/>
      <c r="AS114" s="221"/>
      <c r="AT114" s="221"/>
      <c r="AU114" s="221"/>
      <c r="AV114" s="221"/>
      <c r="AW114" s="221"/>
      <c r="AX114" s="221"/>
      <c r="AY114" s="221"/>
      <c r="AZ114" s="221"/>
      <c r="BA114" s="221"/>
    </row>
    <row r="115" spans="26:53" x14ac:dyDescent="0.15">
      <c r="Z115" s="221"/>
      <c r="AA115" s="221"/>
      <c r="AB115" s="221"/>
      <c r="AC115" s="221"/>
      <c r="AD115" s="221"/>
      <c r="AE115" s="221"/>
      <c r="AF115" s="221"/>
      <c r="AG115" s="221"/>
      <c r="AH115" s="221"/>
      <c r="AI115" s="221"/>
      <c r="AJ115" s="221"/>
      <c r="AK115" s="221"/>
      <c r="AL115" s="221"/>
      <c r="AM115" s="221"/>
      <c r="AN115" s="221"/>
      <c r="AO115" s="221"/>
      <c r="AP115" s="221"/>
      <c r="AQ115" s="221"/>
      <c r="AR115" s="221"/>
      <c r="AS115" s="221"/>
      <c r="AT115" s="221"/>
      <c r="AU115" s="221"/>
      <c r="AV115" s="221"/>
      <c r="AW115" s="221"/>
      <c r="AX115" s="221"/>
      <c r="AY115" s="221"/>
      <c r="AZ115" s="221"/>
      <c r="BA115" s="221"/>
    </row>
    <row r="116" spans="26:53" x14ac:dyDescent="0.15">
      <c r="Z116" s="221"/>
      <c r="AA116" s="221"/>
      <c r="AB116" s="221"/>
      <c r="AC116" s="221"/>
      <c r="AD116" s="221"/>
      <c r="AE116" s="221"/>
      <c r="AF116" s="221"/>
      <c r="AG116" s="221"/>
      <c r="AH116" s="221"/>
      <c r="AI116" s="221"/>
      <c r="AJ116" s="221"/>
      <c r="AK116" s="221"/>
      <c r="AL116" s="221"/>
      <c r="AM116" s="221"/>
      <c r="AN116" s="221"/>
      <c r="AO116" s="221"/>
      <c r="AP116" s="221"/>
      <c r="AQ116" s="221"/>
      <c r="AR116" s="221"/>
      <c r="AS116" s="221"/>
      <c r="AT116" s="221"/>
      <c r="AU116" s="221"/>
      <c r="AV116" s="221"/>
      <c r="AW116" s="221"/>
      <c r="AX116" s="221"/>
      <c r="AY116" s="221"/>
      <c r="AZ116" s="221"/>
      <c r="BA116" s="221"/>
    </row>
    <row r="117" spans="26:53" x14ac:dyDescent="0.15">
      <c r="Z117" s="221"/>
      <c r="AA117" s="221"/>
      <c r="AB117" s="221"/>
      <c r="AC117" s="221"/>
      <c r="AD117" s="221"/>
      <c r="AE117" s="221"/>
      <c r="AF117" s="221"/>
      <c r="AG117" s="221"/>
      <c r="AH117" s="221"/>
      <c r="AI117" s="221"/>
      <c r="AJ117" s="221"/>
      <c r="AK117" s="221"/>
      <c r="AL117" s="221"/>
      <c r="AM117" s="221"/>
      <c r="AN117" s="221"/>
      <c r="AO117" s="221"/>
      <c r="AP117" s="221"/>
      <c r="AQ117" s="221"/>
      <c r="AR117" s="221"/>
      <c r="AS117" s="221"/>
      <c r="AT117" s="221"/>
      <c r="AU117" s="221"/>
      <c r="AV117" s="221"/>
      <c r="AW117" s="221"/>
      <c r="AX117" s="221"/>
      <c r="AY117" s="221"/>
      <c r="AZ117" s="221"/>
      <c r="BA117" s="221"/>
    </row>
    <row r="118" spans="26:53" x14ac:dyDescent="0.15"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</row>
    <row r="119" spans="26:53" x14ac:dyDescent="0.15"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</row>
    <row r="120" spans="26:53" x14ac:dyDescent="0.15"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</row>
    <row r="121" spans="26:53" x14ac:dyDescent="0.15"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</row>
    <row r="122" spans="26:53" x14ac:dyDescent="0.15"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</row>
    <row r="123" spans="26:53" x14ac:dyDescent="0.15"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</row>
    <row r="124" spans="26:53" x14ac:dyDescent="0.15">
      <c r="Z124" s="221"/>
      <c r="AA124" s="221"/>
      <c r="AB124" s="221"/>
      <c r="AC124" s="221"/>
      <c r="AD124" s="221"/>
      <c r="AE124" s="221"/>
      <c r="AF124" s="221"/>
      <c r="AG124" s="221"/>
      <c r="AH124" s="221"/>
      <c r="AI124" s="221"/>
      <c r="AJ124" s="221"/>
      <c r="AK124" s="221"/>
      <c r="AL124" s="221"/>
      <c r="AM124" s="221"/>
      <c r="AN124" s="221"/>
      <c r="AO124" s="221"/>
      <c r="AP124" s="221"/>
      <c r="AQ124" s="221"/>
      <c r="AR124" s="221"/>
      <c r="AS124" s="221"/>
      <c r="AT124" s="221"/>
      <c r="AU124" s="221"/>
      <c r="AV124" s="221"/>
      <c r="AW124" s="221"/>
      <c r="AX124" s="221"/>
      <c r="AY124" s="221"/>
      <c r="AZ124" s="221"/>
      <c r="BA124" s="221"/>
    </row>
    <row r="125" spans="26:53" x14ac:dyDescent="0.15">
      <c r="Z125" s="221"/>
      <c r="AA125" s="221"/>
      <c r="AB125" s="221"/>
      <c r="AC125" s="221"/>
      <c r="AD125" s="221"/>
      <c r="AE125" s="221"/>
      <c r="AF125" s="221"/>
      <c r="AG125" s="221"/>
      <c r="AH125" s="221"/>
      <c r="AI125" s="221"/>
      <c r="AJ125" s="221"/>
      <c r="AK125" s="221"/>
      <c r="AL125" s="221"/>
      <c r="AM125" s="221"/>
      <c r="AN125" s="221"/>
      <c r="AO125" s="221"/>
      <c r="AP125" s="221"/>
      <c r="AQ125" s="221"/>
      <c r="AR125" s="221"/>
      <c r="AS125" s="221"/>
      <c r="AT125" s="221"/>
      <c r="AU125" s="221"/>
      <c r="AV125" s="221"/>
      <c r="AW125" s="221"/>
      <c r="AX125" s="221"/>
      <c r="AY125" s="221"/>
      <c r="AZ125" s="221"/>
      <c r="BA125" s="221"/>
    </row>
    <row r="126" spans="26:53" x14ac:dyDescent="0.15"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  <c r="AJ126" s="221"/>
      <c r="AK126" s="221"/>
      <c r="AL126" s="221"/>
      <c r="AM126" s="221"/>
      <c r="AN126" s="221"/>
      <c r="AO126" s="221"/>
      <c r="AP126" s="221"/>
      <c r="AQ126" s="221"/>
      <c r="AR126" s="221"/>
      <c r="AS126" s="221"/>
      <c r="AT126" s="221"/>
      <c r="AU126" s="221"/>
      <c r="AV126" s="221"/>
      <c r="AW126" s="221"/>
      <c r="AX126" s="221"/>
      <c r="AY126" s="221"/>
      <c r="AZ126" s="221"/>
      <c r="BA126" s="221"/>
    </row>
    <row r="127" spans="26:53" x14ac:dyDescent="0.15">
      <c r="Z127" s="221"/>
      <c r="AA127" s="221"/>
      <c r="AB127" s="221"/>
      <c r="AC127" s="221"/>
      <c r="AD127" s="221"/>
      <c r="AE127" s="221"/>
      <c r="AF127" s="221"/>
      <c r="AG127" s="221"/>
      <c r="AH127" s="221"/>
      <c r="AI127" s="221"/>
      <c r="AJ127" s="221"/>
      <c r="AK127" s="221"/>
      <c r="AL127" s="221"/>
      <c r="AM127" s="221"/>
      <c r="AN127" s="221"/>
      <c r="AO127" s="221"/>
      <c r="AP127" s="221"/>
      <c r="AQ127" s="221"/>
      <c r="AR127" s="221"/>
      <c r="AS127" s="221"/>
      <c r="AT127" s="221"/>
      <c r="AU127" s="221"/>
      <c r="AV127" s="221"/>
      <c r="AW127" s="221"/>
      <c r="AX127" s="221"/>
      <c r="AY127" s="221"/>
      <c r="AZ127" s="221"/>
      <c r="BA127" s="221"/>
    </row>
    <row r="128" spans="26:53" x14ac:dyDescent="0.15">
      <c r="Z128" s="221"/>
      <c r="AA128" s="221"/>
      <c r="AB128" s="221"/>
      <c r="AC128" s="221"/>
      <c r="AD128" s="221"/>
      <c r="AE128" s="221"/>
      <c r="AF128" s="221"/>
      <c r="AG128" s="221"/>
      <c r="AH128" s="221"/>
      <c r="AI128" s="221"/>
      <c r="AJ128" s="221"/>
      <c r="AK128" s="221"/>
      <c r="AL128" s="221"/>
      <c r="AM128" s="221"/>
      <c r="AN128" s="221"/>
      <c r="AO128" s="221"/>
      <c r="AP128" s="221"/>
      <c r="AQ128" s="221"/>
      <c r="AR128" s="221"/>
      <c r="AS128" s="221"/>
      <c r="AT128" s="221"/>
      <c r="AU128" s="221"/>
      <c r="AV128" s="221"/>
      <c r="AW128" s="221"/>
      <c r="AX128" s="221"/>
      <c r="AY128" s="221"/>
      <c r="AZ128" s="221"/>
      <c r="BA128" s="221"/>
    </row>
    <row r="129" spans="26:53" x14ac:dyDescent="0.15">
      <c r="Z129" s="221"/>
      <c r="AA129" s="221"/>
      <c r="AB129" s="221"/>
      <c r="AC129" s="221"/>
      <c r="AD129" s="221"/>
      <c r="AE129" s="221"/>
      <c r="AF129" s="221"/>
      <c r="AG129" s="221"/>
      <c r="AH129" s="221"/>
      <c r="AI129" s="221"/>
      <c r="AJ129" s="221"/>
      <c r="AK129" s="221"/>
      <c r="AL129" s="221"/>
      <c r="AM129" s="221"/>
      <c r="AN129" s="221"/>
      <c r="AO129" s="221"/>
      <c r="AP129" s="221"/>
      <c r="AQ129" s="221"/>
      <c r="AR129" s="221"/>
      <c r="AS129" s="221"/>
      <c r="AT129" s="221"/>
      <c r="AU129" s="221"/>
      <c r="AV129" s="221"/>
      <c r="AW129" s="221"/>
      <c r="AX129" s="221"/>
      <c r="AY129" s="221"/>
      <c r="AZ129" s="221"/>
      <c r="BA129" s="221"/>
    </row>
    <row r="130" spans="26:53" x14ac:dyDescent="0.15">
      <c r="Z130" s="221"/>
      <c r="AA130" s="221"/>
      <c r="AB130" s="221"/>
      <c r="AC130" s="221"/>
      <c r="AD130" s="221"/>
      <c r="AE130" s="221"/>
      <c r="AF130" s="221"/>
      <c r="AG130" s="221"/>
      <c r="AH130" s="221"/>
      <c r="AI130" s="221"/>
      <c r="AJ130" s="221"/>
      <c r="AK130" s="221"/>
      <c r="AL130" s="221"/>
      <c r="AM130" s="221"/>
      <c r="AN130" s="221"/>
      <c r="AO130" s="221"/>
      <c r="AP130" s="221"/>
      <c r="AQ130" s="221"/>
      <c r="AR130" s="221"/>
      <c r="AS130" s="221"/>
      <c r="AT130" s="221"/>
      <c r="AU130" s="221"/>
      <c r="AV130" s="221"/>
      <c r="AW130" s="221"/>
      <c r="AX130" s="221"/>
      <c r="AY130" s="221"/>
      <c r="AZ130" s="221"/>
      <c r="BA130" s="221"/>
    </row>
    <row r="131" spans="26:53" x14ac:dyDescent="0.15">
      <c r="Z131" s="221"/>
      <c r="AA131" s="221"/>
      <c r="AB131" s="221"/>
      <c r="AC131" s="221"/>
      <c r="AD131" s="221"/>
      <c r="AE131" s="221"/>
      <c r="AF131" s="221"/>
      <c r="AG131" s="221"/>
      <c r="AH131" s="221"/>
      <c r="AI131" s="221"/>
      <c r="AJ131" s="221"/>
      <c r="AK131" s="221"/>
      <c r="AL131" s="221"/>
      <c r="AM131" s="221"/>
      <c r="AN131" s="221"/>
      <c r="AO131" s="221"/>
      <c r="AP131" s="221"/>
      <c r="AQ131" s="221"/>
      <c r="AR131" s="221"/>
      <c r="AS131" s="221"/>
      <c r="AT131" s="221"/>
      <c r="AU131" s="221"/>
      <c r="AV131" s="221"/>
      <c r="AW131" s="221"/>
      <c r="AX131" s="221"/>
      <c r="AY131" s="221"/>
      <c r="AZ131" s="221"/>
      <c r="BA131" s="221"/>
    </row>
    <row r="132" spans="26:53" x14ac:dyDescent="0.15"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</row>
    <row r="133" spans="26:53" x14ac:dyDescent="0.15"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</row>
    <row r="134" spans="26:53" x14ac:dyDescent="0.15"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</row>
    <row r="135" spans="26:53" x14ac:dyDescent="0.15"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</row>
    <row r="136" spans="26:53" x14ac:dyDescent="0.15"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</row>
    <row r="137" spans="26:53" x14ac:dyDescent="0.15"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</row>
    <row r="138" spans="26:53" x14ac:dyDescent="0.15"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</row>
    <row r="139" spans="26:53" x14ac:dyDescent="0.15"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</row>
    <row r="140" spans="26:53" x14ac:dyDescent="0.15"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</row>
    <row r="141" spans="26:53" x14ac:dyDescent="0.15"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</row>
    <row r="142" spans="26:53" x14ac:dyDescent="0.15">
      <c r="Z142" s="221"/>
      <c r="AA142" s="221"/>
      <c r="AB142" s="221"/>
      <c r="AC142" s="221"/>
      <c r="AD142" s="221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</row>
    <row r="143" spans="26:53" x14ac:dyDescent="0.15">
      <c r="Z143" s="221"/>
      <c r="AA143" s="221"/>
      <c r="AB143" s="221"/>
      <c r="AC143" s="221"/>
      <c r="AD143" s="221"/>
      <c r="AE143" s="221"/>
      <c r="AF143" s="221"/>
      <c r="AG143" s="221"/>
      <c r="AH143" s="221"/>
      <c r="AI143" s="221"/>
      <c r="AJ143" s="221"/>
      <c r="AK143" s="221"/>
      <c r="AL143" s="221"/>
      <c r="AM143" s="221"/>
      <c r="AN143" s="221"/>
      <c r="AO143" s="221"/>
      <c r="AP143" s="221"/>
      <c r="AQ143" s="221"/>
      <c r="AR143" s="221"/>
      <c r="AS143" s="221"/>
      <c r="AT143" s="221"/>
      <c r="AU143" s="221"/>
      <c r="AV143" s="221"/>
      <c r="AW143" s="221"/>
      <c r="AX143" s="221"/>
      <c r="AY143" s="221"/>
      <c r="AZ143" s="221"/>
      <c r="BA143" s="221"/>
    </row>
    <row r="144" spans="26:53" x14ac:dyDescent="0.15">
      <c r="Z144" s="221"/>
      <c r="AA144" s="221"/>
      <c r="AB144" s="221"/>
      <c r="AC144" s="221"/>
      <c r="AD144" s="221"/>
      <c r="AE144" s="221"/>
      <c r="AF144" s="221"/>
      <c r="AG144" s="221"/>
      <c r="AH144" s="221"/>
      <c r="AI144" s="221"/>
      <c r="AJ144" s="221"/>
      <c r="AK144" s="221"/>
      <c r="AL144" s="221"/>
      <c r="AM144" s="221"/>
      <c r="AN144" s="221"/>
      <c r="AO144" s="221"/>
      <c r="AP144" s="221"/>
      <c r="AQ144" s="221"/>
      <c r="AR144" s="221"/>
      <c r="AS144" s="221"/>
      <c r="AT144" s="221"/>
      <c r="AU144" s="221"/>
      <c r="AV144" s="221"/>
      <c r="AW144" s="221"/>
      <c r="AX144" s="221"/>
      <c r="AY144" s="221"/>
      <c r="AZ144" s="221"/>
      <c r="BA144" s="221"/>
    </row>
    <row r="145" spans="26:53" x14ac:dyDescent="0.15">
      <c r="Z145" s="221"/>
      <c r="AA145" s="221"/>
      <c r="AB145" s="221"/>
      <c r="AC145" s="221"/>
      <c r="AD145" s="221"/>
      <c r="AE145" s="221"/>
      <c r="AF145" s="221"/>
      <c r="AG145" s="221"/>
      <c r="AH145" s="221"/>
      <c r="AI145" s="221"/>
      <c r="AJ145" s="221"/>
      <c r="AK145" s="221"/>
      <c r="AL145" s="221"/>
      <c r="AM145" s="221"/>
      <c r="AN145" s="221"/>
      <c r="AO145" s="221"/>
      <c r="AP145" s="221"/>
      <c r="AQ145" s="221"/>
      <c r="AR145" s="221"/>
      <c r="AS145" s="221"/>
      <c r="AT145" s="221"/>
      <c r="AU145" s="221"/>
      <c r="AV145" s="221"/>
      <c r="AW145" s="221"/>
      <c r="AX145" s="221"/>
      <c r="AY145" s="221"/>
      <c r="AZ145" s="221"/>
      <c r="BA145" s="221"/>
    </row>
    <row r="146" spans="26:53" x14ac:dyDescent="0.15"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</row>
    <row r="147" spans="26:53" x14ac:dyDescent="0.15"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</row>
    <row r="148" spans="26:53" x14ac:dyDescent="0.15"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</row>
    <row r="149" spans="26:53" x14ac:dyDescent="0.15"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</row>
    <row r="150" spans="26:53" x14ac:dyDescent="0.15"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</row>
    <row r="151" spans="26:53" x14ac:dyDescent="0.15"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</row>
    <row r="152" spans="26:53" x14ac:dyDescent="0.15"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</row>
    <row r="153" spans="26:53" x14ac:dyDescent="0.15"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</row>
    <row r="154" spans="26:53" x14ac:dyDescent="0.15"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</row>
    <row r="155" spans="26:53" x14ac:dyDescent="0.15"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</row>
    <row r="156" spans="26:53" x14ac:dyDescent="0.15"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</row>
    <row r="157" spans="26:53" x14ac:dyDescent="0.15"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</row>
    <row r="158" spans="26:53" x14ac:dyDescent="0.15"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</row>
    <row r="159" spans="26:53" x14ac:dyDescent="0.15"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</row>
    <row r="160" spans="26:53" x14ac:dyDescent="0.15"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</row>
    <row r="161" spans="26:53" x14ac:dyDescent="0.15"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</row>
    <row r="162" spans="26:53" x14ac:dyDescent="0.15"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</row>
    <row r="163" spans="26:53" x14ac:dyDescent="0.15">
      <c r="Z163" s="221"/>
      <c r="AA163" s="221"/>
      <c r="AB163" s="221"/>
      <c r="AC163" s="221"/>
      <c r="AD163" s="221"/>
      <c r="AE163" s="221"/>
      <c r="AF163" s="221"/>
      <c r="AG163" s="221"/>
      <c r="AH163" s="221"/>
      <c r="AI163" s="221"/>
      <c r="AJ163" s="221"/>
      <c r="AK163" s="221"/>
      <c r="AL163" s="221"/>
      <c r="AM163" s="221"/>
      <c r="AN163" s="221"/>
      <c r="AO163" s="221"/>
      <c r="AP163" s="221"/>
      <c r="AQ163" s="221"/>
      <c r="AR163" s="221"/>
      <c r="AS163" s="221"/>
      <c r="AT163" s="221"/>
      <c r="AU163" s="221"/>
      <c r="AV163" s="221"/>
      <c r="AW163" s="221"/>
      <c r="AX163" s="221"/>
      <c r="AY163" s="221"/>
      <c r="AZ163" s="221"/>
      <c r="BA163" s="221"/>
    </row>
    <row r="164" spans="26:53" x14ac:dyDescent="0.15">
      <c r="Z164" s="221"/>
      <c r="AA164" s="221"/>
      <c r="AB164" s="221"/>
      <c r="AC164" s="221"/>
      <c r="AD164" s="221"/>
      <c r="AE164" s="221"/>
      <c r="AF164" s="221"/>
      <c r="AG164" s="221"/>
      <c r="AH164" s="221"/>
      <c r="AI164" s="221"/>
      <c r="AJ164" s="221"/>
      <c r="AK164" s="221"/>
      <c r="AL164" s="221"/>
      <c r="AM164" s="221"/>
      <c r="AN164" s="221"/>
      <c r="AO164" s="221"/>
      <c r="AP164" s="221"/>
      <c r="AQ164" s="221"/>
      <c r="AR164" s="221"/>
      <c r="AS164" s="221"/>
      <c r="AT164" s="221"/>
      <c r="AU164" s="221"/>
      <c r="AV164" s="221"/>
      <c r="AW164" s="221"/>
      <c r="AX164" s="221"/>
      <c r="AY164" s="221"/>
      <c r="AZ164" s="221"/>
      <c r="BA164" s="221"/>
    </row>
    <row r="165" spans="26:53" x14ac:dyDescent="0.15">
      <c r="Z165" s="221"/>
      <c r="AA165" s="221"/>
      <c r="AB165" s="221"/>
      <c r="AC165" s="221"/>
      <c r="AD165" s="221"/>
      <c r="AE165" s="221"/>
      <c r="AF165" s="221"/>
      <c r="AG165" s="221"/>
      <c r="AH165" s="221"/>
      <c r="AI165" s="221"/>
      <c r="AJ165" s="221"/>
      <c r="AK165" s="221"/>
      <c r="AL165" s="221"/>
      <c r="AM165" s="221"/>
      <c r="AN165" s="221"/>
      <c r="AO165" s="221"/>
      <c r="AP165" s="221"/>
      <c r="AQ165" s="221"/>
      <c r="AR165" s="221"/>
      <c r="AS165" s="221"/>
      <c r="AT165" s="221"/>
      <c r="AU165" s="221"/>
      <c r="AV165" s="221"/>
      <c r="AW165" s="221"/>
      <c r="AX165" s="221"/>
      <c r="AY165" s="221"/>
      <c r="AZ165" s="221"/>
      <c r="BA165" s="221"/>
    </row>
    <row r="166" spans="26:53" x14ac:dyDescent="0.15">
      <c r="Z166" s="221"/>
      <c r="AA166" s="221"/>
      <c r="AB166" s="221"/>
      <c r="AC166" s="221"/>
      <c r="AD166" s="221"/>
      <c r="AE166" s="221"/>
      <c r="AF166" s="221"/>
      <c r="AG166" s="221"/>
      <c r="AH166" s="221"/>
      <c r="AI166" s="221"/>
      <c r="AJ166" s="221"/>
      <c r="AK166" s="221"/>
      <c r="AL166" s="221"/>
      <c r="AM166" s="221"/>
      <c r="AN166" s="221"/>
      <c r="AO166" s="221"/>
      <c r="AP166" s="221"/>
      <c r="AQ166" s="221"/>
      <c r="AR166" s="221"/>
      <c r="AS166" s="221"/>
      <c r="AT166" s="221"/>
      <c r="AU166" s="221"/>
      <c r="AV166" s="221"/>
      <c r="AW166" s="221"/>
      <c r="AX166" s="221"/>
      <c r="AY166" s="221"/>
      <c r="AZ166" s="221"/>
      <c r="BA166" s="221"/>
    </row>
    <row r="167" spans="26:53" x14ac:dyDescent="0.15">
      <c r="Z167" s="221"/>
      <c r="AA167" s="221"/>
      <c r="AB167" s="221"/>
      <c r="AC167" s="221"/>
      <c r="AD167" s="221"/>
      <c r="AE167" s="221"/>
      <c r="AF167" s="221"/>
      <c r="AG167" s="221"/>
      <c r="AH167" s="221"/>
      <c r="AI167" s="221"/>
      <c r="AJ167" s="221"/>
      <c r="AK167" s="221"/>
      <c r="AL167" s="221"/>
      <c r="AM167" s="221"/>
      <c r="AN167" s="221"/>
      <c r="AO167" s="221"/>
      <c r="AP167" s="221"/>
      <c r="AQ167" s="221"/>
      <c r="AR167" s="221"/>
      <c r="AS167" s="221"/>
      <c r="AT167" s="221"/>
      <c r="AU167" s="221"/>
      <c r="AV167" s="221"/>
      <c r="AW167" s="221"/>
      <c r="AX167" s="221"/>
      <c r="AY167" s="221"/>
      <c r="AZ167" s="221"/>
      <c r="BA167" s="221"/>
    </row>
    <row r="168" spans="26:53" x14ac:dyDescent="0.15"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</row>
    <row r="169" spans="26:53" x14ac:dyDescent="0.15"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</row>
    <row r="170" spans="26:53" x14ac:dyDescent="0.15"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</row>
    <row r="171" spans="26:53" x14ac:dyDescent="0.15"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</row>
    <row r="172" spans="26:53" x14ac:dyDescent="0.15"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</row>
    <row r="173" spans="26:53" x14ac:dyDescent="0.15"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</row>
    <row r="174" spans="26:53" x14ac:dyDescent="0.15"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</row>
    <row r="175" spans="26:53" x14ac:dyDescent="0.15"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</row>
    <row r="176" spans="26:53" x14ac:dyDescent="0.15"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</row>
    <row r="177" spans="26:53" x14ac:dyDescent="0.15"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</row>
    <row r="178" spans="26:53" x14ac:dyDescent="0.15"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</row>
    <row r="179" spans="26:53" x14ac:dyDescent="0.15"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</row>
    <row r="180" spans="26:53" x14ac:dyDescent="0.15"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221"/>
      <c r="AJ180" s="221"/>
      <c r="AK180" s="221"/>
      <c r="AL180" s="221"/>
      <c r="AM180" s="221"/>
      <c r="AN180" s="221"/>
      <c r="AO180" s="221"/>
      <c r="AP180" s="221"/>
      <c r="AQ180" s="221"/>
      <c r="AR180" s="221"/>
      <c r="AS180" s="221"/>
      <c r="AT180" s="221"/>
      <c r="AU180" s="221"/>
      <c r="AV180" s="221"/>
      <c r="AW180" s="221"/>
      <c r="AX180" s="221"/>
      <c r="AY180" s="221"/>
      <c r="AZ180" s="221"/>
      <c r="BA180" s="221"/>
    </row>
    <row r="181" spans="26:53" x14ac:dyDescent="0.15"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221"/>
      <c r="AJ181" s="221"/>
      <c r="AK181" s="221"/>
      <c r="AL181" s="221"/>
      <c r="AM181" s="221"/>
      <c r="AN181" s="221"/>
      <c r="AO181" s="221"/>
      <c r="AP181" s="221"/>
      <c r="AQ181" s="221"/>
      <c r="AR181" s="221"/>
      <c r="AS181" s="221"/>
      <c r="AT181" s="221"/>
      <c r="AU181" s="221"/>
      <c r="AV181" s="221"/>
      <c r="AW181" s="221"/>
      <c r="AX181" s="221"/>
      <c r="AY181" s="221"/>
      <c r="AZ181" s="221"/>
      <c r="BA181" s="221"/>
    </row>
    <row r="182" spans="26:53" x14ac:dyDescent="0.15">
      <c r="Z182" s="221"/>
      <c r="AA182" s="221"/>
      <c r="AB182" s="221"/>
      <c r="AC182" s="221"/>
      <c r="AD182" s="221"/>
      <c r="AE182" s="221"/>
      <c r="AF182" s="221"/>
      <c r="AG182" s="221"/>
      <c r="AH182" s="221"/>
      <c r="AI182" s="221"/>
      <c r="AJ182" s="221"/>
      <c r="AK182" s="221"/>
      <c r="AL182" s="221"/>
      <c r="AM182" s="221"/>
      <c r="AN182" s="221"/>
      <c r="AO182" s="221"/>
      <c r="AP182" s="221"/>
      <c r="AQ182" s="221"/>
      <c r="AR182" s="221"/>
      <c r="AS182" s="221"/>
      <c r="AT182" s="221"/>
      <c r="AU182" s="221"/>
      <c r="AV182" s="221"/>
      <c r="AW182" s="221"/>
      <c r="AX182" s="221"/>
      <c r="AY182" s="221"/>
      <c r="AZ182" s="221"/>
      <c r="BA182" s="221"/>
    </row>
    <row r="183" spans="26:53" x14ac:dyDescent="0.15">
      <c r="Z183" s="221"/>
      <c r="AA183" s="221"/>
      <c r="AB183" s="221"/>
      <c r="AC183" s="221"/>
      <c r="AD183" s="221"/>
      <c r="AE183" s="221"/>
      <c r="AF183" s="221"/>
      <c r="AG183" s="221"/>
      <c r="AH183" s="221"/>
      <c r="AI183" s="221"/>
      <c r="AJ183" s="221"/>
      <c r="AK183" s="221"/>
      <c r="AL183" s="221"/>
      <c r="AM183" s="221"/>
      <c r="AN183" s="221"/>
      <c r="AO183" s="221"/>
      <c r="AP183" s="221"/>
      <c r="AQ183" s="221"/>
      <c r="AR183" s="221"/>
      <c r="AS183" s="221"/>
      <c r="AT183" s="221"/>
      <c r="AU183" s="221"/>
      <c r="AV183" s="221"/>
      <c r="AW183" s="221"/>
      <c r="AX183" s="221"/>
      <c r="AY183" s="221"/>
      <c r="AZ183" s="221"/>
      <c r="BA183" s="221"/>
    </row>
    <row r="184" spans="26:53" x14ac:dyDescent="0.15">
      <c r="Z184" s="221"/>
      <c r="AA184" s="221"/>
      <c r="AB184" s="221"/>
      <c r="AC184" s="221"/>
      <c r="AD184" s="221"/>
      <c r="AE184" s="221"/>
      <c r="AF184" s="221"/>
      <c r="AG184" s="221"/>
      <c r="AH184" s="221"/>
      <c r="AI184" s="221"/>
      <c r="AJ184" s="221"/>
      <c r="AK184" s="221"/>
      <c r="AL184" s="221"/>
      <c r="AM184" s="221"/>
      <c r="AN184" s="221"/>
      <c r="AO184" s="221"/>
      <c r="AP184" s="221"/>
      <c r="AQ184" s="221"/>
      <c r="AR184" s="221"/>
      <c r="AS184" s="221"/>
      <c r="AT184" s="221"/>
      <c r="AU184" s="221"/>
      <c r="AV184" s="221"/>
      <c r="AW184" s="221"/>
      <c r="AX184" s="221"/>
      <c r="AY184" s="221"/>
      <c r="AZ184" s="221"/>
      <c r="BA184" s="221"/>
    </row>
    <row r="185" spans="26:53" x14ac:dyDescent="0.15">
      <c r="Z185" s="221"/>
      <c r="AA185" s="221"/>
      <c r="AB185" s="221"/>
      <c r="AC185" s="221"/>
      <c r="AD185" s="221"/>
      <c r="AE185" s="221"/>
      <c r="AF185" s="221"/>
      <c r="AG185" s="221"/>
      <c r="AH185" s="221"/>
      <c r="AI185" s="221"/>
      <c r="AJ185" s="221"/>
      <c r="AK185" s="221"/>
      <c r="AL185" s="221"/>
      <c r="AM185" s="221"/>
      <c r="AN185" s="221"/>
      <c r="AO185" s="221"/>
      <c r="AP185" s="221"/>
      <c r="AQ185" s="221"/>
      <c r="AR185" s="221"/>
      <c r="AS185" s="221"/>
      <c r="AT185" s="221"/>
      <c r="AU185" s="221"/>
      <c r="AV185" s="221"/>
      <c r="AW185" s="221"/>
      <c r="AX185" s="221"/>
      <c r="AY185" s="221"/>
      <c r="AZ185" s="221"/>
      <c r="BA185" s="221"/>
    </row>
    <row r="186" spans="26:53" x14ac:dyDescent="0.15">
      <c r="Z186" s="221"/>
      <c r="AA186" s="221"/>
      <c r="AB186" s="221"/>
      <c r="AC186" s="221"/>
      <c r="AD186" s="221"/>
      <c r="AE186" s="221"/>
      <c r="AF186" s="221"/>
      <c r="AG186" s="221"/>
      <c r="AH186" s="221"/>
      <c r="AI186" s="221"/>
      <c r="AJ186" s="221"/>
      <c r="AK186" s="221"/>
      <c r="AL186" s="221"/>
      <c r="AM186" s="221"/>
      <c r="AN186" s="221"/>
      <c r="AO186" s="221"/>
      <c r="AP186" s="221"/>
      <c r="AQ186" s="221"/>
      <c r="AR186" s="221"/>
      <c r="AS186" s="221"/>
      <c r="AT186" s="221"/>
      <c r="AU186" s="221"/>
      <c r="AV186" s="221"/>
      <c r="AW186" s="221"/>
      <c r="AX186" s="221"/>
      <c r="AY186" s="221"/>
      <c r="AZ186" s="221"/>
      <c r="BA186" s="221"/>
    </row>
    <row r="187" spans="26:53" x14ac:dyDescent="0.15">
      <c r="Z187" s="221"/>
      <c r="AA187" s="221"/>
      <c r="AB187" s="221"/>
      <c r="AC187" s="221"/>
      <c r="AD187" s="221"/>
      <c r="AE187" s="221"/>
      <c r="AF187" s="221"/>
      <c r="AG187" s="221"/>
      <c r="AH187" s="221"/>
      <c r="AI187" s="221"/>
      <c r="AJ187" s="221"/>
      <c r="AK187" s="221"/>
      <c r="AL187" s="221"/>
      <c r="AM187" s="221"/>
      <c r="AN187" s="221"/>
      <c r="AO187" s="221"/>
      <c r="AP187" s="221"/>
      <c r="AQ187" s="221"/>
      <c r="AR187" s="221"/>
      <c r="AS187" s="221"/>
      <c r="AT187" s="221"/>
      <c r="AU187" s="221"/>
      <c r="AV187" s="221"/>
      <c r="AW187" s="221"/>
      <c r="AX187" s="221"/>
      <c r="AY187" s="221"/>
      <c r="AZ187" s="221"/>
      <c r="BA187" s="221"/>
    </row>
    <row r="188" spans="26:53" x14ac:dyDescent="0.15"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</row>
    <row r="189" spans="26:53" x14ac:dyDescent="0.15"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</row>
    <row r="190" spans="26:53" x14ac:dyDescent="0.15"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</row>
    <row r="191" spans="26:53" x14ac:dyDescent="0.15"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</row>
    <row r="192" spans="26:53" x14ac:dyDescent="0.15"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</row>
    <row r="193" spans="26:53" x14ac:dyDescent="0.15">
      <c r="Z193" s="221"/>
      <c r="AA193" s="221"/>
      <c r="AB193" s="221"/>
      <c r="AC193" s="221"/>
      <c r="AD193" s="221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</row>
    <row r="194" spans="26:53" x14ac:dyDescent="0.15"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</row>
    <row r="195" spans="26:53" x14ac:dyDescent="0.15">
      <c r="Z195" s="221"/>
      <c r="AA195" s="221"/>
      <c r="AB195" s="221"/>
      <c r="AC195" s="221"/>
      <c r="AD195" s="221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</row>
    <row r="196" spans="26:53" x14ac:dyDescent="0.15">
      <c r="Z196" s="221"/>
      <c r="AA196" s="221"/>
      <c r="AB196" s="221"/>
      <c r="AC196" s="221"/>
      <c r="AD196" s="221"/>
      <c r="AE196" s="221"/>
      <c r="AF196" s="221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</row>
    <row r="197" spans="26:53" x14ac:dyDescent="0.15">
      <c r="Z197" s="221"/>
      <c r="AA197" s="221"/>
      <c r="AB197" s="221"/>
      <c r="AC197" s="221"/>
      <c r="AD197" s="221"/>
      <c r="AE197" s="221"/>
      <c r="AF197" s="221"/>
      <c r="AG197" s="221"/>
      <c r="AH197" s="221"/>
      <c r="AI197" s="221"/>
      <c r="AJ197" s="221"/>
      <c r="AK197" s="221"/>
      <c r="AL197" s="221"/>
      <c r="AM197" s="221"/>
      <c r="AN197" s="221"/>
      <c r="AO197" s="221"/>
      <c r="AP197" s="221"/>
      <c r="AQ197" s="221"/>
      <c r="AR197" s="221"/>
      <c r="AS197" s="221"/>
      <c r="AT197" s="221"/>
      <c r="AU197" s="221"/>
      <c r="AV197" s="221"/>
      <c r="AW197" s="221"/>
      <c r="AX197" s="221"/>
      <c r="AY197" s="221"/>
      <c r="AZ197" s="221"/>
      <c r="BA197" s="221"/>
    </row>
    <row r="198" spans="26:53" x14ac:dyDescent="0.15">
      <c r="Z198" s="221"/>
      <c r="AA198" s="221"/>
      <c r="AB198" s="221"/>
      <c r="AC198" s="221"/>
      <c r="AD198" s="221"/>
      <c r="AE198" s="221"/>
      <c r="AF198" s="221"/>
      <c r="AG198" s="221"/>
      <c r="AH198" s="221"/>
      <c r="AI198" s="221"/>
      <c r="AJ198" s="221"/>
      <c r="AK198" s="221"/>
      <c r="AL198" s="221"/>
      <c r="AM198" s="221"/>
      <c r="AN198" s="221"/>
      <c r="AO198" s="221"/>
      <c r="AP198" s="221"/>
      <c r="AQ198" s="221"/>
      <c r="AR198" s="221"/>
      <c r="AS198" s="221"/>
      <c r="AT198" s="221"/>
      <c r="AU198" s="221"/>
      <c r="AV198" s="221"/>
      <c r="AW198" s="221"/>
      <c r="AX198" s="221"/>
      <c r="AY198" s="221"/>
      <c r="AZ198" s="221"/>
      <c r="BA198" s="221"/>
    </row>
    <row r="199" spans="26:53" x14ac:dyDescent="0.15">
      <c r="Z199" s="221"/>
      <c r="AA199" s="221"/>
      <c r="AB199" s="221"/>
      <c r="AC199" s="221"/>
      <c r="AD199" s="221"/>
      <c r="AE199" s="221"/>
      <c r="AF199" s="221"/>
      <c r="AG199" s="221"/>
      <c r="AH199" s="221"/>
      <c r="AI199" s="221"/>
      <c r="AJ199" s="221"/>
      <c r="AK199" s="221"/>
      <c r="AL199" s="221"/>
      <c r="AM199" s="221"/>
      <c r="AN199" s="221"/>
      <c r="AO199" s="221"/>
      <c r="AP199" s="221"/>
      <c r="AQ199" s="221"/>
      <c r="AR199" s="221"/>
      <c r="AS199" s="221"/>
      <c r="AT199" s="221"/>
      <c r="AU199" s="221"/>
      <c r="AV199" s="221"/>
      <c r="AW199" s="221"/>
      <c r="AX199" s="221"/>
      <c r="AY199" s="221"/>
      <c r="AZ199" s="221"/>
      <c r="BA199" s="221"/>
    </row>
    <row r="200" spans="26:53" x14ac:dyDescent="0.15">
      <c r="Z200" s="221"/>
      <c r="AA200" s="221"/>
      <c r="AB200" s="221"/>
      <c r="AC200" s="221"/>
      <c r="AD200" s="221"/>
      <c r="AE200" s="221"/>
      <c r="AF200" s="221"/>
      <c r="AG200" s="221"/>
      <c r="AH200" s="221"/>
      <c r="AI200" s="221"/>
      <c r="AJ200" s="221"/>
      <c r="AK200" s="221"/>
      <c r="AL200" s="221"/>
      <c r="AM200" s="221"/>
      <c r="AN200" s="221"/>
      <c r="AO200" s="221"/>
      <c r="AP200" s="221"/>
      <c r="AQ200" s="221"/>
      <c r="AR200" s="221"/>
      <c r="AS200" s="221"/>
      <c r="AT200" s="221"/>
      <c r="AU200" s="221"/>
      <c r="AV200" s="221"/>
      <c r="AW200" s="221"/>
      <c r="AX200" s="221"/>
      <c r="AY200" s="221"/>
      <c r="AZ200" s="221"/>
      <c r="BA200" s="221"/>
    </row>
    <row r="201" spans="26:53" x14ac:dyDescent="0.15">
      <c r="Z201" s="221"/>
      <c r="AA201" s="221"/>
      <c r="AB201" s="221"/>
      <c r="AC201" s="221"/>
      <c r="AD201" s="221"/>
      <c r="AE201" s="221"/>
      <c r="AF201" s="221"/>
      <c r="AG201" s="221"/>
      <c r="AH201" s="221"/>
      <c r="AI201" s="221"/>
      <c r="AJ201" s="221"/>
      <c r="AK201" s="221"/>
      <c r="AL201" s="221"/>
      <c r="AM201" s="221"/>
      <c r="AN201" s="221"/>
      <c r="AO201" s="221"/>
      <c r="AP201" s="221"/>
      <c r="AQ201" s="221"/>
      <c r="AR201" s="221"/>
      <c r="AS201" s="221"/>
      <c r="AT201" s="221"/>
      <c r="AU201" s="221"/>
      <c r="AV201" s="221"/>
      <c r="AW201" s="221"/>
      <c r="AX201" s="221"/>
      <c r="AY201" s="221"/>
      <c r="AZ201" s="221"/>
      <c r="BA201" s="221"/>
    </row>
    <row r="202" spans="26:53" x14ac:dyDescent="0.15">
      <c r="Z202" s="221"/>
      <c r="AA202" s="221"/>
      <c r="AB202" s="221"/>
      <c r="AC202" s="221"/>
      <c r="AD202" s="221"/>
      <c r="AE202" s="221"/>
      <c r="AF202" s="221"/>
      <c r="AG202" s="221"/>
      <c r="AH202" s="221"/>
      <c r="AI202" s="221"/>
      <c r="AJ202" s="221"/>
      <c r="AK202" s="221"/>
      <c r="AL202" s="221"/>
      <c r="AM202" s="221"/>
      <c r="AN202" s="221"/>
      <c r="AO202" s="221"/>
      <c r="AP202" s="221"/>
      <c r="AQ202" s="221"/>
      <c r="AR202" s="221"/>
      <c r="AS202" s="221"/>
      <c r="AT202" s="221"/>
      <c r="AU202" s="221"/>
      <c r="AV202" s="221"/>
      <c r="AW202" s="221"/>
      <c r="AX202" s="221"/>
      <c r="AY202" s="221"/>
      <c r="AZ202" s="221"/>
      <c r="BA202" s="221"/>
    </row>
    <row r="203" spans="26:53" x14ac:dyDescent="0.15">
      <c r="Z203" s="221"/>
      <c r="AA203" s="221"/>
      <c r="AB203" s="221"/>
      <c r="AC203" s="221"/>
      <c r="AD203" s="221"/>
      <c r="AE203" s="221"/>
      <c r="AF203" s="221"/>
      <c r="AG203" s="221"/>
      <c r="AH203" s="221"/>
      <c r="AI203" s="221"/>
      <c r="AJ203" s="221"/>
      <c r="AK203" s="221"/>
      <c r="AL203" s="221"/>
      <c r="AM203" s="221"/>
      <c r="AN203" s="221"/>
      <c r="AO203" s="221"/>
      <c r="AP203" s="221"/>
      <c r="AQ203" s="221"/>
      <c r="AR203" s="221"/>
      <c r="AS203" s="221"/>
      <c r="AT203" s="221"/>
      <c r="AU203" s="221"/>
      <c r="AV203" s="221"/>
      <c r="AW203" s="221"/>
      <c r="AX203" s="221"/>
      <c r="AY203" s="221"/>
      <c r="AZ203" s="221"/>
      <c r="BA203" s="221"/>
    </row>
    <row r="204" spans="26:53" x14ac:dyDescent="0.15"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</row>
    <row r="205" spans="26:53" x14ac:dyDescent="0.15"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</row>
    <row r="206" spans="26:53" x14ac:dyDescent="0.15">
      <c r="Z206" s="221"/>
      <c r="AA206" s="221"/>
      <c r="AB206" s="221"/>
      <c r="AC206" s="221"/>
      <c r="AD206" s="221"/>
      <c r="AE206" s="221"/>
      <c r="AF206" s="221"/>
      <c r="AG206" s="221"/>
      <c r="AH206" s="221"/>
      <c r="AI206" s="221"/>
      <c r="AJ206" s="221"/>
      <c r="AK206" s="221"/>
      <c r="AL206" s="221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</row>
    <row r="207" spans="26:53" x14ac:dyDescent="0.15">
      <c r="Z207" s="221"/>
      <c r="AA207" s="221"/>
      <c r="AB207" s="221"/>
      <c r="AC207" s="221"/>
      <c r="AD207" s="221"/>
      <c r="AE207" s="221"/>
      <c r="AF207" s="221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</row>
    <row r="208" spans="26:53" x14ac:dyDescent="0.15">
      <c r="Z208" s="221"/>
      <c r="AA208" s="221"/>
      <c r="AB208" s="221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</row>
    <row r="209" spans="26:53" x14ac:dyDescent="0.15">
      <c r="Z209" s="221"/>
      <c r="AA209" s="221"/>
      <c r="AB209" s="221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</row>
    <row r="210" spans="26:53" x14ac:dyDescent="0.15">
      <c r="Z210" s="221"/>
      <c r="AA210" s="221"/>
      <c r="AB210" s="221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</row>
    <row r="211" spans="26:53" x14ac:dyDescent="0.15">
      <c r="Z211" s="221"/>
      <c r="AA211" s="221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</row>
    <row r="212" spans="26:53" x14ac:dyDescent="0.15"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</row>
    <row r="213" spans="26:53" x14ac:dyDescent="0.15">
      <c r="Z213" s="221"/>
      <c r="AA213" s="221"/>
      <c r="AB213" s="221"/>
      <c r="AC213" s="221"/>
      <c r="AD213" s="221"/>
      <c r="AE213" s="221"/>
      <c r="AF213" s="221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</row>
    <row r="214" spans="26:53" x14ac:dyDescent="0.15">
      <c r="Z214" s="221"/>
      <c r="AA214" s="221"/>
      <c r="AB214" s="221"/>
      <c r="AC214" s="221"/>
      <c r="AD214" s="221"/>
      <c r="AE214" s="221"/>
      <c r="AF214" s="221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</row>
    <row r="215" spans="26:53" x14ac:dyDescent="0.15"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  <c r="AJ215" s="221"/>
      <c r="AK215" s="221"/>
      <c r="AL215" s="221"/>
      <c r="AM215" s="221"/>
      <c r="AN215" s="221"/>
      <c r="AO215" s="221"/>
      <c r="AP215" s="221"/>
      <c r="AQ215" s="221"/>
      <c r="AR215" s="221"/>
      <c r="AS215" s="221"/>
      <c r="AT215" s="221"/>
      <c r="AU215" s="221"/>
      <c r="AV215" s="221"/>
      <c r="AW215" s="221"/>
      <c r="AX215" s="221"/>
      <c r="AY215" s="221"/>
      <c r="AZ215" s="221"/>
      <c r="BA215" s="221"/>
    </row>
    <row r="216" spans="26:53" x14ac:dyDescent="0.15">
      <c r="Z216" s="221"/>
      <c r="AA216" s="221"/>
      <c r="AB216" s="221"/>
      <c r="AC216" s="221"/>
      <c r="AD216" s="221"/>
      <c r="AE216" s="221"/>
      <c r="AF216" s="221"/>
      <c r="AG216" s="221"/>
      <c r="AH216" s="221"/>
      <c r="AI216" s="221"/>
      <c r="AJ216" s="221"/>
      <c r="AK216" s="221"/>
      <c r="AL216" s="221"/>
      <c r="AM216" s="221"/>
      <c r="AN216" s="221"/>
      <c r="AO216" s="221"/>
      <c r="AP216" s="221"/>
      <c r="AQ216" s="221"/>
      <c r="AR216" s="221"/>
      <c r="AS216" s="221"/>
      <c r="AT216" s="221"/>
      <c r="AU216" s="221"/>
      <c r="AV216" s="221"/>
      <c r="AW216" s="221"/>
      <c r="AX216" s="221"/>
      <c r="AY216" s="221"/>
      <c r="AZ216" s="221"/>
      <c r="BA216" s="221"/>
    </row>
  </sheetData>
  <sheetProtection algorithmName="SHA-512" hashValue="sLAQ4Hwrsnn09Fu9ZIsP8SdEqmhl5A2+7OjiG5LnVGFANN0jhQKLTaEpkMaimnquuvC+HMLGxf/vHzD1vyp7VQ==" saltValue="PWBerP4SDr2Wm0qs/lkE4w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03244-1EDD-9C4E-9741-24F1870EBB73}">
  <sheetPr codeName="Sheet3">
    <tabColor theme="4" tint="0.39997558519241921"/>
  </sheetPr>
  <dimension ref="A1:BA216"/>
  <sheetViews>
    <sheetView zoomScale="90" zoomScaleNormal="90" workbookViewId="0">
      <selection activeCell="C5" sqref="C5"/>
    </sheetView>
  </sheetViews>
  <sheetFormatPr baseColWidth="10" defaultRowHeight="14" x14ac:dyDescent="0.15"/>
  <cols>
    <col min="1" max="1" width="20.33203125" style="187" customWidth="1"/>
    <col min="2" max="2" width="24.33203125" style="187" customWidth="1"/>
    <col min="3" max="9" width="12.1640625" style="187" customWidth="1"/>
    <col min="10" max="11" width="12.1640625" style="187" hidden="1" customWidth="1"/>
    <col min="12" max="16" width="12.1640625" style="187" customWidth="1"/>
    <col min="17" max="20" width="12.1640625" style="187" hidden="1" customWidth="1"/>
    <col min="21" max="24" width="12.1640625" style="187" customWidth="1"/>
    <col min="25" max="53" width="7.5" style="187" customWidth="1"/>
    <col min="54" max="16384" width="10.83203125" style="187"/>
  </cols>
  <sheetData>
    <row r="1" spans="1:53" x14ac:dyDescent="0.15">
      <c r="A1" s="187" t="s">
        <v>61</v>
      </c>
    </row>
    <row r="2" spans="1:53" x14ac:dyDescent="0.15">
      <c r="A2" s="188" t="s">
        <v>11</v>
      </c>
    </row>
    <row r="3" spans="1:53" ht="15" thickBot="1" x14ac:dyDescent="0.2">
      <c r="G3" s="189"/>
    </row>
    <row r="4" spans="1:53" x14ac:dyDescent="0.15">
      <c r="A4" s="71" t="s">
        <v>32</v>
      </c>
      <c r="B4" s="72"/>
      <c r="C4" s="72"/>
      <c r="D4" s="72"/>
      <c r="E4" s="72"/>
      <c r="F4" s="72"/>
      <c r="G4" s="47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3"/>
    </row>
    <row r="5" spans="1:53" x14ac:dyDescent="0.15">
      <c r="A5" s="74" t="s">
        <v>33</v>
      </c>
      <c r="B5" s="47"/>
      <c r="C5" s="114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75"/>
    </row>
    <row r="6" spans="1:53" x14ac:dyDescent="0.15">
      <c r="A6" s="74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75"/>
    </row>
    <row r="7" spans="1:53" ht="75" x14ac:dyDescent="0.15">
      <c r="A7" s="156" t="s">
        <v>132</v>
      </c>
      <c r="B7" s="157" t="s">
        <v>133</v>
      </c>
      <c r="C7" s="158" t="s">
        <v>34</v>
      </c>
      <c r="D7" s="158" t="s">
        <v>35</v>
      </c>
      <c r="E7" s="158" t="s">
        <v>36</v>
      </c>
      <c r="F7" s="158" t="s">
        <v>37</v>
      </c>
      <c r="G7" s="158" t="s">
        <v>38</v>
      </c>
      <c r="H7" s="158" t="s">
        <v>39</v>
      </c>
      <c r="I7" s="158" t="s">
        <v>40</v>
      </c>
      <c r="J7" s="214" t="s">
        <v>237</v>
      </c>
      <c r="K7" s="215" t="s">
        <v>41</v>
      </c>
      <c r="L7" s="159" t="s">
        <v>241</v>
      </c>
      <c r="M7" s="160" t="s">
        <v>42</v>
      </c>
      <c r="N7" s="160" t="s">
        <v>43</v>
      </c>
      <c r="O7" s="160" t="s">
        <v>44</v>
      </c>
      <c r="P7" s="160" t="s">
        <v>45</v>
      </c>
      <c r="Q7" s="216" t="s">
        <v>238</v>
      </c>
      <c r="R7" s="216" t="s">
        <v>239</v>
      </c>
      <c r="S7" s="217" t="s">
        <v>242</v>
      </c>
      <c r="T7" s="217" t="s">
        <v>243</v>
      </c>
      <c r="U7" s="161" t="s">
        <v>165</v>
      </c>
      <c r="V7" s="161" t="s">
        <v>60</v>
      </c>
      <c r="W7" s="160" t="s">
        <v>130</v>
      </c>
      <c r="X7" s="162" t="s">
        <v>131</v>
      </c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</row>
    <row r="8" spans="1:53" ht="18" customHeight="1" x14ac:dyDescent="0.15">
      <c r="A8" s="152" t="str">
        <f>'WA Oct 2019'!K2</f>
        <v>Horizon Power</v>
      </c>
      <c r="B8" s="154" t="str">
        <f>'WA Oct 2019'!L2</f>
        <v xml:space="preserve">Regulated </v>
      </c>
      <c r="C8" s="139">
        <f>IF('WA Oct 2019'!BP2=0,91*'WA Oct 2019'!M2/100,(91*'WA Oct 2019'!M2/100)+'WA Oct 2019'!BP2/4)</f>
        <v>147.16354545454544</v>
      </c>
      <c r="D8" s="139">
        <f>IF('WA Oct 2019'!O2="",$C$5*'WA Oct 2019'!N2/100,IF($C$5&gt;='WA Oct 2019'!P2,('WA Oct 2019'!P2*'WA Oct 2019'!N2/100),($C$5*'WA Oct 2019'!N2/100)))</f>
        <v>1258.2863636363636</v>
      </c>
      <c r="E8" s="139">
        <f>IF(AND('WA Oct 2019'!P2&gt;0,'WA Oct 2019'!R2&gt;0),IF($C$5&lt;'WA Oct 2019'!P2,0,IF($C$5&lt;=('WA Oct 2019'!R2+'WA Oct 2019'!P2),(($C$5-'WA Oct 2019'!P2)*'WA Oct 2019'!Q2/100),(('WA Oct 2019'!R2)*'WA Oct 2019'!Q2/100))),0)</f>
        <v>0</v>
      </c>
      <c r="F8" s="139">
        <f>IF(AND('WA Oct 2019'!Q2&gt;0,'WA Oct 2019'!S2&gt;0),IF($C$5&lt;('WA Oct 2019'!R2+'WA Oct 2019'!P2),0,IF($C$5&lt;=('WA Oct 2019'!T2+'WA Oct 2019'!R2+'WA Oct 2019'!P2),(($C$5-('WA Oct 2019'!R2+'WA Oct 2019'!P2))*'WA Oct 2019'!S2/100),('WA Oct 2019'!T2*'WA Oct 2019'!S2/100))),0)</f>
        <v>0</v>
      </c>
      <c r="G8" s="140">
        <v>0</v>
      </c>
      <c r="H8" s="139">
        <f>IF(AND('WA Oct 2019'!R2&gt;0,'WA Oct 2019'!T2&gt;0),IF(($C$5&lt;'WA Oct 2019'!T2),(0),($C$5-'WA Oct 2019'!T2)*'WA Oct 2019'!U2/100),IF(AND('WA Oct 2019'!R2&gt;0,'WA Oct 2019'!T2=""),IF(($C$5&lt;'WA Oct 2019'!R2+'WA Oct 2019'!P2),(0),(($C$5-('WA Oct 2019'!R2+'WA Oct 2019'!P2))*'WA Oct 2019'!S2/100)),IF(AND('WA Oct 2019'!P2&gt;0,'WA Oct 2019'!R2=""&gt;0),IF(($C$5&lt;'WA Oct 2019'!P2),(0),($C$5-'WA Oct 2019'!P2)*'WA Oct 2019'!Q2/100),0)))</f>
        <v>0</v>
      </c>
      <c r="I8" s="141">
        <f>SUM(C8:H8)</f>
        <v>1405.4499090909089</v>
      </c>
      <c r="J8" s="195">
        <f>(I8-C8)*4</f>
        <v>5033.1454545454544</v>
      </c>
      <c r="K8" s="195">
        <f>I8*4</f>
        <v>5621.7996363636357</v>
      </c>
      <c r="L8" s="142">
        <f>K8*1.1</f>
        <v>6183.9795999999997</v>
      </c>
      <c r="M8" s="138">
        <v>0</v>
      </c>
      <c r="N8" s="138">
        <f>'WA Oct 2019'!BC2</f>
        <v>0</v>
      </c>
      <c r="O8" s="138">
        <f>'WA Oct 2019'!BD2</f>
        <v>0</v>
      </c>
      <c r="P8" s="138">
        <f>'WA Oct 2019'!BE2</f>
        <v>0</v>
      </c>
      <c r="Q8" s="141" t="str">
        <f>IF(SUM(M8:P8)=0,"No discount",IF(M8&gt;0,"Guaranteed off bill",IF(N8&gt;0,"Guaranteed off usage",IF(O8&gt;0,"Pay-on-time off bill","Pay-on-time off usage"))))</f>
        <v>No discount</v>
      </c>
      <c r="R8" s="141" t="s">
        <v>240</v>
      </c>
      <c r="S8" s="197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5621.7996363636357</v>
      </c>
      <c r="T8" s="197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5621.7996363636357</v>
      </c>
      <c r="U8" s="142">
        <f>S8*1.1</f>
        <v>6183.9795999999997</v>
      </c>
      <c r="V8" s="142">
        <f>T8*1.1</f>
        <v>6183.9795999999997</v>
      </c>
      <c r="W8" s="143">
        <f>'WA Oct 2019'!BL2</f>
        <v>0</v>
      </c>
      <c r="X8" s="204" t="str">
        <f>'WA Oct 2019'!BM2</f>
        <v>n</v>
      </c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</row>
    <row r="9" spans="1:53" ht="18" customHeight="1" thickBot="1" x14ac:dyDescent="0.2">
      <c r="A9" s="153" t="str">
        <f>'WA Oct 2019'!K3</f>
        <v>Synergy</v>
      </c>
      <c r="B9" s="155" t="str">
        <f>'WA Oct 2019'!L3</f>
        <v>Regulated</v>
      </c>
      <c r="C9" s="146">
        <f>IF('WA Oct 2019'!BP3=0,91*'WA Oct 2019'!M3/100,(91*'WA Oct 2019'!M3/100)+'WA Oct 2019'!BP3/4)</f>
        <v>147.16354545454544</v>
      </c>
      <c r="D9" s="146">
        <f>IF('WA Oct 2019'!O3="",$C$5*'WA Oct 2019'!N3/100,IF($C$5&gt;='WA Oct 2019'!P3,('WA Oct 2019'!P3*'WA Oct 2019'!N3/100),($C$5*'WA Oct 2019'!N3/100)))</f>
        <v>1258.181818181818</v>
      </c>
      <c r="E9" s="146">
        <f>IF(AND('WA Oct 2019'!P3&gt;0,'WA Oct 2019'!R3&gt;0),IF($C$5&lt;'WA Oct 2019'!P3,0,IF($C$5&lt;=('WA Oct 2019'!R3+'WA Oct 2019'!P3),(($C$5-'WA Oct 2019'!P3)*'WA Oct 2019'!Q3/100),(('WA Oct 2019'!R3)*'WA Oct 2019'!Q3/100))),0)</f>
        <v>0</v>
      </c>
      <c r="F9" s="146">
        <f>IF(AND('WA Oct 2019'!Q3&gt;0,'WA Oct 2019'!S3&gt;0),IF($C$5&lt;('WA Oct 2019'!R3+'WA Oct 2019'!P3),0,IF($C$5&lt;=('WA Oct 2019'!T3+'WA Oct 2019'!R3+'WA Oct 2019'!P3),(($C$5-('WA Oct 2019'!R3+'WA Oct 2019'!P3))*'WA Oct 2019'!S3/100),('WA Oct 2019'!T3*'WA Oct 2019'!S3/100))),0)</f>
        <v>0</v>
      </c>
      <c r="G9" s="147">
        <v>0</v>
      </c>
      <c r="H9" s="146">
        <f>IF(AND('WA Oct 2019'!R3&gt;0,'WA Oct 2019'!T3&gt;0),IF(($C$5&lt;'WA Oct 2019'!T3),(0),($C$5-'WA Oct 2019'!T3)*'WA Oct 2019'!U3/100),IF(AND('WA Oct 2019'!R3&gt;0,'WA Oct 2019'!T3=""),IF(($C$5&lt;'WA Oct 2019'!R3+'WA Oct 2019'!P3),(0),(($C$5-('WA Oct 2019'!R3+'WA Oct 2019'!P3))*'WA Oct 2019'!S3/100)),IF(AND('WA Oct 2019'!P3&gt;0,'WA Oct 2019'!R3=""&gt;0),IF(($C$5&lt;'WA Oct 2019'!P3),(0),($C$5-'WA Oct 2019'!P3)*'WA Oct 2019'!Q3/100),0)))</f>
        <v>0</v>
      </c>
      <c r="I9" s="148">
        <f t="shared" ref="I9" si="0">SUM(C9:H9)</f>
        <v>1405.3453636363633</v>
      </c>
      <c r="J9" s="196">
        <f>(I9-C9)*4</f>
        <v>5032.7272727272721</v>
      </c>
      <c r="K9" s="196">
        <f t="shared" ref="K9" si="1">I9*4</f>
        <v>5621.3814545454534</v>
      </c>
      <c r="L9" s="149">
        <f>K9*1.1</f>
        <v>6183.5195999999996</v>
      </c>
      <c r="M9" s="145">
        <v>0</v>
      </c>
      <c r="N9" s="145">
        <f>'WA Oct 2019'!BC3</f>
        <v>0</v>
      </c>
      <c r="O9" s="145">
        <f>'WA Oct 2019'!BD3</f>
        <v>0</v>
      </c>
      <c r="P9" s="145">
        <f>'WA Oct 2019'!BE3</f>
        <v>0</v>
      </c>
      <c r="Q9" s="148" t="str">
        <f>IF(SUM(M9:P9)=0,"No discount",IF(M9&gt;0,"Guaranteed off bill",IF(N9&gt;0,"Guaranteed off usage",IF(O9&gt;0,"Pay-on-time off bill","Pay-on-time off usage"))))</f>
        <v>No discount</v>
      </c>
      <c r="R9" s="148" t="s">
        <v>240</v>
      </c>
      <c r="S9" s="198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5621.3814545454534</v>
      </c>
      <c r="T9" s="199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5621.3814545454534</v>
      </c>
      <c r="U9" s="149">
        <f>S9*1.1</f>
        <v>6183.5195999999996</v>
      </c>
      <c r="V9" s="149">
        <f>T9*1.1</f>
        <v>6183.5195999999996</v>
      </c>
      <c r="W9" s="150">
        <f>'WA Oct 2019'!BL3</f>
        <v>0</v>
      </c>
      <c r="X9" s="205" t="str">
        <f>'WA Oct 2019'!BM3</f>
        <v>n</v>
      </c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</row>
    <row r="10" spans="1:53" x14ac:dyDescent="0.15">
      <c r="T10" s="190"/>
      <c r="U10" s="190"/>
      <c r="V10" s="190"/>
      <c r="W10" s="190"/>
      <c r="X10" s="206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</row>
    <row r="11" spans="1:53" ht="15" thickBot="1" x14ac:dyDescent="0.2">
      <c r="X11" s="207"/>
      <c r="Z11" s="190"/>
      <c r="AA11" s="190"/>
      <c r="AB11" s="190"/>
      <c r="AC11" s="190"/>
      <c r="AD11" s="190"/>
      <c r="AE11" s="190"/>
      <c r="AF11" s="190"/>
      <c r="AG11" s="190"/>
      <c r="AH11" s="190"/>
      <c r="AI11" s="19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</row>
    <row r="12" spans="1:53" x14ac:dyDescent="0.15">
      <c r="A12" s="71" t="s">
        <v>10</v>
      </c>
      <c r="B12" s="72"/>
      <c r="C12" s="72"/>
      <c r="D12" s="98"/>
      <c r="E12" s="98"/>
      <c r="F12" s="98"/>
      <c r="G12" s="98"/>
      <c r="H12" s="98"/>
      <c r="I12" s="99"/>
      <c r="J12" s="99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208"/>
      <c r="Z12" s="190"/>
      <c r="AA12" s="190"/>
      <c r="AB12" s="190"/>
      <c r="AC12" s="190"/>
      <c r="AD12" s="190"/>
      <c r="AE12" s="190"/>
      <c r="AF12" s="190"/>
      <c r="AG12" s="190"/>
      <c r="AH12" s="190"/>
      <c r="AI12" s="190"/>
      <c r="AJ12" s="190"/>
      <c r="AK12" s="190"/>
      <c r="AL12" s="190"/>
      <c r="AM12" s="190"/>
      <c r="AN12" s="190"/>
      <c r="AO12" s="190"/>
      <c r="AP12" s="190"/>
      <c r="AQ12" s="190"/>
      <c r="AR12" s="190"/>
      <c r="AS12" s="190"/>
      <c r="AT12" s="190"/>
      <c r="AU12" s="190"/>
      <c r="AV12" s="190"/>
      <c r="AW12" s="190"/>
      <c r="AX12" s="190"/>
      <c r="AY12" s="190"/>
      <c r="AZ12" s="190"/>
      <c r="BA12" s="190"/>
    </row>
    <row r="13" spans="1:53" x14ac:dyDescent="0.15">
      <c r="A13" s="74" t="s">
        <v>78</v>
      </c>
      <c r="B13" s="47"/>
      <c r="C13" s="114">
        <v>5000</v>
      </c>
      <c r="D13" s="100"/>
      <c r="E13" s="100"/>
      <c r="F13" s="100"/>
      <c r="G13" s="100"/>
      <c r="H13" s="100"/>
      <c r="I13" s="101"/>
      <c r="J13" s="101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209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</row>
    <row r="14" spans="1:53" x14ac:dyDescent="0.15">
      <c r="A14" s="74" t="s">
        <v>79</v>
      </c>
      <c r="B14" s="47"/>
      <c r="C14" s="115">
        <v>0.7</v>
      </c>
      <c r="D14" s="100"/>
      <c r="E14" s="100"/>
      <c r="F14" s="100"/>
      <c r="G14" s="100"/>
      <c r="H14" s="100"/>
      <c r="I14" s="101"/>
      <c r="J14" s="101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209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</row>
    <row r="15" spans="1:53" x14ac:dyDescent="0.15">
      <c r="A15" s="74" t="s">
        <v>80</v>
      </c>
      <c r="B15" s="47"/>
      <c r="C15" s="115">
        <v>0.3</v>
      </c>
      <c r="D15" s="100"/>
      <c r="E15" s="100"/>
      <c r="F15" s="100"/>
      <c r="G15" s="100"/>
      <c r="H15" s="100"/>
      <c r="I15" s="101"/>
      <c r="J15" s="10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209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90"/>
      <c r="AN15" s="190"/>
      <c r="AO15" s="190"/>
      <c r="AP15" s="190"/>
      <c r="AQ15" s="190"/>
      <c r="AR15" s="190"/>
      <c r="AS15" s="190"/>
      <c r="AT15" s="190"/>
      <c r="AU15" s="190"/>
      <c r="AV15" s="190"/>
      <c r="AW15" s="190"/>
      <c r="AX15" s="190"/>
      <c r="AY15" s="190"/>
      <c r="AZ15" s="190"/>
      <c r="BA15" s="190"/>
    </row>
    <row r="16" spans="1:53" x14ac:dyDescent="0.15">
      <c r="A16" s="74"/>
      <c r="B16" s="47"/>
      <c r="C16" s="100"/>
      <c r="D16" s="100"/>
      <c r="E16" s="100"/>
      <c r="F16" s="100"/>
      <c r="G16" s="100"/>
      <c r="H16" s="100"/>
      <c r="I16" s="101"/>
      <c r="J16" s="101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209"/>
      <c r="Z16" s="190"/>
      <c r="AA16" s="190"/>
      <c r="AB16" s="190"/>
      <c r="AC16" s="190"/>
      <c r="AD16" s="190"/>
      <c r="AE16" s="190"/>
      <c r="AF16" s="190"/>
      <c r="AG16" s="190"/>
      <c r="AH16" s="190"/>
      <c r="AI16" s="190"/>
      <c r="AJ16" s="190"/>
      <c r="AK16" s="190"/>
      <c r="AL16" s="190"/>
      <c r="AM16" s="190"/>
      <c r="AN16" s="190"/>
      <c r="AO16" s="190"/>
      <c r="AP16" s="190"/>
      <c r="AQ16" s="190"/>
      <c r="AR16" s="190"/>
      <c r="AS16" s="190"/>
      <c r="AT16" s="190"/>
      <c r="AU16" s="190"/>
      <c r="AV16" s="190"/>
      <c r="AW16" s="190"/>
      <c r="AX16" s="190"/>
      <c r="AY16" s="190"/>
      <c r="AZ16" s="190"/>
      <c r="BA16" s="190"/>
    </row>
    <row r="17" spans="1:53" ht="75" x14ac:dyDescent="0.15">
      <c r="A17" s="156" t="s">
        <v>81</v>
      </c>
      <c r="B17" s="157" t="s">
        <v>82</v>
      </c>
      <c r="C17" s="158" t="s">
        <v>83</v>
      </c>
      <c r="D17" s="158" t="s">
        <v>84</v>
      </c>
      <c r="E17" s="158" t="s">
        <v>36</v>
      </c>
      <c r="F17" s="158" t="s">
        <v>85</v>
      </c>
      <c r="G17" s="158" t="s">
        <v>108</v>
      </c>
      <c r="H17" s="158" t="s">
        <v>109</v>
      </c>
      <c r="I17" s="158" t="s">
        <v>40</v>
      </c>
      <c r="J17" s="214" t="s">
        <v>237</v>
      </c>
      <c r="K17" s="215" t="s">
        <v>110</v>
      </c>
      <c r="L17" s="159" t="s">
        <v>241</v>
      </c>
      <c r="M17" s="160" t="s">
        <v>62</v>
      </c>
      <c r="N17" s="160" t="s">
        <v>92</v>
      </c>
      <c r="O17" s="160" t="s">
        <v>101</v>
      </c>
      <c r="P17" s="160" t="s">
        <v>64</v>
      </c>
      <c r="Q17" s="216" t="s">
        <v>238</v>
      </c>
      <c r="R17" s="216" t="s">
        <v>239</v>
      </c>
      <c r="S17" s="217" t="s">
        <v>242</v>
      </c>
      <c r="T17" s="217" t="s">
        <v>243</v>
      </c>
      <c r="U17" s="161" t="s">
        <v>165</v>
      </c>
      <c r="V17" s="161" t="s">
        <v>60</v>
      </c>
      <c r="W17" s="160" t="s">
        <v>8</v>
      </c>
      <c r="X17" s="162" t="s">
        <v>9</v>
      </c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190"/>
      <c r="AJ17" s="190"/>
      <c r="AK17" s="190"/>
      <c r="AL17" s="190"/>
      <c r="AM17" s="190"/>
      <c r="AN17" s="190"/>
      <c r="AO17" s="190"/>
      <c r="AP17" s="190"/>
      <c r="AQ17" s="190"/>
      <c r="AR17" s="190"/>
      <c r="AS17" s="190"/>
      <c r="AT17" s="190"/>
      <c r="AU17" s="190"/>
      <c r="AV17" s="190"/>
      <c r="AW17" s="190"/>
      <c r="AX17" s="190"/>
      <c r="AY17" s="190"/>
      <c r="AZ17" s="190"/>
      <c r="BA17" s="190"/>
    </row>
    <row r="18" spans="1:53" ht="18" customHeight="1" thickBot="1" x14ac:dyDescent="0.2">
      <c r="A18" s="102" t="str">
        <f>'WA Oct 2019'!K4</f>
        <v>Synergy</v>
      </c>
      <c r="B18" s="200" t="str">
        <f>'WA Oct 2019'!L4</f>
        <v>Regulated</v>
      </c>
      <c r="C18" s="107">
        <f>IF('WA Oct 2019'!BP4=0,91*'WA Oct 2019'!M4/100,(91*'WA Oct 2019'!M4/100)+'WA Oct 2019'!BP4/4)</f>
        <v>279.49409090909086</v>
      </c>
      <c r="D18" s="107">
        <f>IF('WA Oct 2019'!O4="",$C$13*$C$14*'WA Oct 2019'!N4/100,IF($C$13*$C$14&gt;='WA Oct 2019'!P4,('WA Oct 2019'!P4*'WA Oct 2019'!N4/100),($C$13*$C$14*'WA Oct 2019'!N4/100)))</f>
        <v>1166.1363636363633</v>
      </c>
      <c r="E18" s="107">
        <f>IF(AND('WA Oct 2019'!P4&gt;0,'WA Oct 2019'!R4&gt;0),IF($C$13*$C$14&lt;'WA Oct 2019'!P4,0,IF($C$13*$C$14&lt;=('WA Oct 2019'!R4+'WA Oct 2019'!P4),(($C$13*$C$14-'WA Oct 2019'!P4)*'WA Oct 2019'!Q4/100),(('WA Oct 2019'!R4)*'WA Oct 2019'!Q4/100))),0)</f>
        <v>0</v>
      </c>
      <c r="F18" s="107">
        <f>IF(AND('WA Oct 2019'!Q2&gt;0,'WA Oct 2019'!S2&gt;0),IF($C$13*$C$14&lt;('WA Oct 2019'!R2+'WA Oct 2019'!P2),0,IF($C$13*$C$14&lt;=('WA Oct 2019'!T2+'WA Oct 2019'!R2+'WA Oct 2019'!P2),(($C$13*$C$14-('WA Oct 2019'!R2+'WA Oct 2019'!P2))*'WA Oct 2019'!S2/100),('WA Oct 2019'!T2*'WA Oct 2019'!S2/100))),0)</f>
        <v>0</v>
      </c>
      <c r="G18" s="201">
        <f>IF(AND('WA Oct 2019'!R3&gt;0,'WA Oct 2019'!T3&gt;0),IF(($C$13*$C$14&lt;'WA Oct 2019'!T3),(0),($C$13*$C$14-'WA Oct 2019'!T3)*'WA Oct 2019'!U3/100),IF(AND('WA Oct 2019'!R3&gt;0,'WA Oct 2019'!T3=""),IF(($C$13*$C$14&lt;'WA Oct 2019'!R3+'WA Oct 2019'!P3),(0),(($C$13*$C$14-('WA Oct 2019'!R3+'WA Oct 2019'!P3))*'WA Oct 2019'!S3/100)),IF(AND('WA Oct 2019'!P3&gt;0,'WA Oct 2019'!R3=""&gt;0),IF(($C$13*$C$14&lt;'WA Oct 2019'!P3),(0),($C$13*$C$14-'WA Oct 2019'!P3)*'WA Oct 2019'!Q3/100),0)))</f>
        <v>0</v>
      </c>
      <c r="H18" s="107">
        <f>(C13*C15)*'WA Oct 2019'!W4/100</f>
        <v>149.89909090909089</v>
      </c>
      <c r="I18" s="108">
        <f>SUM(C18:H18)</f>
        <v>1595.5295454545449</v>
      </c>
      <c r="J18" s="196">
        <f>(I18-C18)*4</f>
        <v>5264.1418181818162</v>
      </c>
      <c r="K18" s="196">
        <f t="shared" ref="K18" si="2">I18*4</f>
        <v>6382.1181818181794</v>
      </c>
      <c r="L18" s="149">
        <f>K18*1.1</f>
        <v>7020.3299999999981</v>
      </c>
      <c r="M18" s="110">
        <v>0</v>
      </c>
      <c r="N18" s="110">
        <f>'WA Oct 2019'!BC4</f>
        <v>0</v>
      </c>
      <c r="O18" s="110">
        <f>'WA Oct 2019'!BD4</f>
        <v>0</v>
      </c>
      <c r="P18" s="110">
        <f>'WA Oct 2019'!BE4</f>
        <v>0</v>
      </c>
      <c r="Q18" s="148" t="str">
        <f>IF(SUM(M18:P18)=0,"No discount",IF(M18&gt;0,"Guaranteed off bill",IF(N18&gt;0,"Guaranteed off usage",IF(O18&gt;0,"Pay-on-time off bill","Pay-on-time off usage"))))</f>
        <v>No discount</v>
      </c>
      <c r="R18" s="148" t="s">
        <v>240</v>
      </c>
      <c r="S18" s="198">
        <f>IF(AND(Q18="Guaranteed off bill",R18="Inclusive"),((K18*1.1)-((K18*1.1)*M18/100))/1.1,IF(AND(Q18="Guaranteed off usage",R18="Inclusive"),((K18*1.1)-((J18*1.1)*N18/100))/1.1,IF(AND(Q18="Guaranteed off bill",R18="Exclusive"),K18-(K18*M18/100),IF(AND(Q18="Guaranteed off usage",R18="Exclusive"),K18-(J18*N18/100),IF(R18="Inclusive",((K18*1.1))/1.1,K18)))))</f>
        <v>6382.1181818181794</v>
      </c>
      <c r="T18" s="199">
        <f>IF(AND(Q18="Pay-on-time off bill",R18="Inclusive"),((S18*1.1)-((S18*1.1)*O18/100))/1.1,IF(AND(Q18="Pay-on-time off usage",R18="Inclusive"),((S18*1.1)-((J18*1.1)*P18/100))/1.1,IF(AND(Q18="Pay-on-time off bill",R18="Exclusive"),S18-(S18*O18/100),IF(AND(Q18="Pay-on-time off usage",R18="Exclusive"),S18-(J18*P18/100),IF(R18="Inclusive",((S18*1.1))/1.1,S18)))))</f>
        <v>6382.1181818181794</v>
      </c>
      <c r="U18" s="149">
        <f>S18*1.1</f>
        <v>7020.3299999999981</v>
      </c>
      <c r="V18" s="149">
        <f>T18*1.1</f>
        <v>7020.3299999999981</v>
      </c>
      <c r="W18" s="202">
        <f>'WA Oct 2019'!BL4</f>
        <v>0</v>
      </c>
      <c r="X18" s="210" t="str">
        <f>'WA Oct 2019'!BM4</f>
        <v>n</v>
      </c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</row>
    <row r="19" spans="1:53" x14ac:dyDescent="0.15">
      <c r="Z19" s="190"/>
      <c r="AA19" s="190"/>
      <c r="AB19" s="190"/>
      <c r="AC19" s="190"/>
      <c r="AD19" s="190"/>
      <c r="AE19" s="190"/>
      <c r="AF19" s="190"/>
      <c r="AG19" s="190"/>
      <c r="AH19" s="190"/>
      <c r="AI19" s="190"/>
      <c r="AJ19" s="190"/>
      <c r="AK19" s="190"/>
      <c r="AL19" s="190"/>
      <c r="AM19" s="190"/>
      <c r="AN19" s="190"/>
      <c r="AO19" s="190"/>
      <c r="AP19" s="190"/>
      <c r="AQ19" s="190"/>
      <c r="AR19" s="190"/>
      <c r="AS19" s="190"/>
      <c r="AT19" s="190"/>
      <c r="AU19" s="190"/>
      <c r="AV19" s="190"/>
      <c r="AW19" s="190"/>
      <c r="AX19" s="190"/>
      <c r="AY19" s="190"/>
      <c r="AZ19" s="190"/>
      <c r="BA19" s="190"/>
    </row>
    <row r="20" spans="1:53" x14ac:dyDescent="0.15">
      <c r="Z20" s="190"/>
      <c r="AA20" s="190"/>
      <c r="AB20" s="190"/>
      <c r="AC20" s="190"/>
      <c r="AD20" s="190"/>
      <c r="AE20" s="190"/>
      <c r="AF20" s="190"/>
      <c r="AG20" s="190"/>
      <c r="AH20" s="190"/>
      <c r="AI20" s="190"/>
      <c r="AJ20" s="190"/>
      <c r="AK20" s="190"/>
      <c r="AL20" s="190"/>
      <c r="AM20" s="190"/>
      <c r="AN20" s="190"/>
      <c r="AO20" s="190"/>
      <c r="AP20" s="190"/>
      <c r="AQ20" s="190"/>
      <c r="AR20" s="190"/>
      <c r="AS20" s="190"/>
      <c r="AT20" s="190"/>
      <c r="AU20" s="190"/>
      <c r="AV20" s="190"/>
      <c r="AW20" s="190"/>
      <c r="AX20" s="190"/>
      <c r="AY20" s="190"/>
      <c r="AZ20" s="190"/>
      <c r="BA20" s="190"/>
    </row>
    <row r="21" spans="1:53" x14ac:dyDescent="0.15">
      <c r="Z21" s="190"/>
      <c r="AA21" s="190"/>
      <c r="AB21" s="190"/>
      <c r="AC21" s="190"/>
      <c r="AD21" s="190"/>
      <c r="AE21" s="190"/>
      <c r="AF21" s="190"/>
      <c r="AG21" s="190"/>
      <c r="AH21" s="190"/>
      <c r="AI21" s="190"/>
      <c r="AJ21" s="190"/>
      <c r="AK21" s="190"/>
      <c r="AL21" s="190"/>
      <c r="AM21" s="190"/>
      <c r="AN21" s="190"/>
      <c r="AO21" s="190"/>
      <c r="AP21" s="190"/>
      <c r="AQ21" s="190"/>
      <c r="AR21" s="190"/>
      <c r="AS21" s="190"/>
      <c r="AT21" s="190"/>
      <c r="AU21" s="190"/>
      <c r="AV21" s="190"/>
      <c r="AW21" s="190"/>
      <c r="AX21" s="190"/>
      <c r="AY21" s="190"/>
      <c r="AZ21" s="190"/>
      <c r="BA21" s="190"/>
    </row>
    <row r="22" spans="1:53" x14ac:dyDescent="0.15">
      <c r="Z22" s="190"/>
      <c r="AA22" s="190"/>
      <c r="AB22" s="190"/>
      <c r="AC22" s="190"/>
      <c r="AD22" s="190"/>
      <c r="AE22" s="190"/>
      <c r="AF22" s="190"/>
      <c r="AG22" s="190"/>
      <c r="AH22" s="190"/>
      <c r="AI22" s="190"/>
      <c r="AJ22" s="190"/>
      <c r="AK22" s="190"/>
      <c r="AL22" s="190"/>
      <c r="AM22" s="190"/>
      <c r="AN22" s="190"/>
      <c r="AO22" s="190"/>
      <c r="AP22" s="190"/>
      <c r="AQ22" s="190"/>
      <c r="AR22" s="190"/>
      <c r="AS22" s="190"/>
      <c r="AT22" s="190"/>
      <c r="AU22" s="190"/>
      <c r="AV22" s="190"/>
      <c r="AW22" s="190"/>
      <c r="AX22" s="190"/>
      <c r="AY22" s="190"/>
      <c r="AZ22" s="190"/>
      <c r="BA22" s="190"/>
    </row>
    <row r="23" spans="1:53" x14ac:dyDescent="0.15">
      <c r="Z23" s="190"/>
      <c r="AA23" s="190"/>
      <c r="AB23" s="190"/>
      <c r="AC23" s="190"/>
      <c r="AD23" s="190"/>
      <c r="AE23" s="190"/>
      <c r="AF23" s="190"/>
      <c r="AG23" s="190"/>
      <c r="AH23" s="190"/>
      <c r="AI23" s="190"/>
      <c r="AJ23" s="190"/>
      <c r="AK23" s="190"/>
      <c r="AL23" s="190"/>
      <c r="AM23" s="190"/>
      <c r="AN23" s="190"/>
      <c r="AO23" s="190"/>
      <c r="AP23" s="190"/>
      <c r="AQ23" s="190"/>
      <c r="AR23" s="190"/>
      <c r="AS23" s="190"/>
      <c r="AT23" s="190"/>
      <c r="AU23" s="190"/>
      <c r="AV23" s="190"/>
      <c r="AW23" s="190"/>
      <c r="AX23" s="190"/>
      <c r="AY23" s="190"/>
      <c r="AZ23" s="190"/>
      <c r="BA23" s="190"/>
    </row>
    <row r="24" spans="1:53" x14ac:dyDescent="0.15"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  <c r="AU24" s="190"/>
      <c r="AV24" s="190"/>
      <c r="AW24" s="190"/>
      <c r="AX24" s="190"/>
      <c r="AY24" s="190"/>
      <c r="AZ24" s="190"/>
      <c r="BA24" s="190"/>
    </row>
    <row r="25" spans="1:53" x14ac:dyDescent="0.15"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</row>
    <row r="26" spans="1:53" x14ac:dyDescent="0.15">
      <c r="Z26" s="190"/>
      <c r="AA26" s="190"/>
      <c r="AB26" s="190"/>
      <c r="AC26" s="190"/>
      <c r="AD26" s="190"/>
      <c r="AE26" s="190"/>
      <c r="AF26" s="190"/>
      <c r="AG26" s="190"/>
      <c r="AH26" s="190"/>
      <c r="AI26" s="190"/>
      <c r="AJ26" s="190"/>
      <c r="AK26" s="190"/>
      <c r="AL26" s="190"/>
      <c r="AM26" s="190"/>
      <c r="AN26" s="190"/>
      <c r="AO26" s="190"/>
      <c r="AP26" s="190"/>
      <c r="AQ26" s="190"/>
      <c r="AR26" s="190"/>
      <c r="AS26" s="190"/>
      <c r="AT26" s="190"/>
      <c r="AU26" s="190"/>
      <c r="AV26" s="190"/>
      <c r="AW26" s="190"/>
      <c r="AX26" s="190"/>
      <c r="AY26" s="190"/>
      <c r="AZ26" s="190"/>
      <c r="BA26" s="190"/>
    </row>
    <row r="27" spans="1:53" x14ac:dyDescent="0.15">
      <c r="Z27" s="190"/>
      <c r="AA27" s="190"/>
      <c r="AB27" s="190"/>
      <c r="AC27" s="190"/>
      <c r="AD27" s="190"/>
      <c r="AE27" s="190"/>
      <c r="AF27" s="190"/>
      <c r="AG27" s="190"/>
      <c r="AH27" s="190"/>
      <c r="AI27" s="190"/>
      <c r="AJ27" s="190"/>
      <c r="AK27" s="190"/>
      <c r="AL27" s="190"/>
      <c r="AM27" s="190"/>
      <c r="AN27" s="190"/>
      <c r="AO27" s="190"/>
      <c r="AP27" s="190"/>
      <c r="AQ27" s="190"/>
      <c r="AR27" s="190"/>
      <c r="AS27" s="190"/>
      <c r="AT27" s="190"/>
      <c r="AU27" s="190"/>
      <c r="AV27" s="190"/>
      <c r="AW27" s="190"/>
      <c r="AX27" s="190"/>
      <c r="AY27" s="190"/>
      <c r="AZ27" s="190"/>
      <c r="BA27" s="190"/>
    </row>
    <row r="28" spans="1:53" x14ac:dyDescent="0.15">
      <c r="Z28" s="190"/>
      <c r="AA28" s="190"/>
      <c r="AB28" s="190"/>
      <c r="AC28" s="190"/>
      <c r="AD28" s="190"/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/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0"/>
    </row>
    <row r="29" spans="1:53" x14ac:dyDescent="0.15"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</row>
    <row r="30" spans="1:53" x14ac:dyDescent="0.15">
      <c r="Z30" s="190"/>
      <c r="AA30" s="190"/>
      <c r="AB30" s="190"/>
      <c r="AC30" s="190"/>
      <c r="AD30" s="190"/>
      <c r="AE30" s="190"/>
      <c r="AF30" s="190"/>
      <c r="AG30" s="190"/>
      <c r="AH30" s="190"/>
      <c r="AI30" s="190"/>
      <c r="AJ30" s="190"/>
      <c r="AK30" s="190"/>
      <c r="AL30" s="190"/>
      <c r="AM30" s="190"/>
      <c r="AN30" s="190"/>
      <c r="AO30" s="190"/>
      <c r="AP30" s="190"/>
      <c r="AQ30" s="190"/>
      <c r="AR30" s="190"/>
      <c r="AS30" s="190"/>
      <c r="AT30" s="190"/>
      <c r="AU30" s="190"/>
      <c r="AV30" s="190"/>
      <c r="AW30" s="190"/>
      <c r="AX30" s="190"/>
      <c r="AY30" s="190"/>
      <c r="AZ30" s="190"/>
      <c r="BA30" s="190"/>
    </row>
    <row r="31" spans="1:53" x14ac:dyDescent="0.15">
      <c r="Z31" s="190"/>
      <c r="AA31" s="190"/>
      <c r="AB31" s="190"/>
      <c r="AC31" s="190"/>
      <c r="AD31" s="190"/>
      <c r="AE31" s="190"/>
      <c r="AF31" s="190"/>
      <c r="AG31" s="190"/>
      <c r="AH31" s="190"/>
      <c r="AI31" s="190"/>
      <c r="AJ31" s="190"/>
      <c r="AK31" s="190"/>
      <c r="AL31" s="190"/>
      <c r="AM31" s="190"/>
      <c r="AN31" s="190"/>
      <c r="AO31" s="190"/>
      <c r="AP31" s="190"/>
      <c r="AQ31" s="190"/>
      <c r="AR31" s="190"/>
      <c r="AS31" s="190"/>
      <c r="AT31" s="190"/>
      <c r="AU31" s="190"/>
      <c r="AV31" s="190"/>
      <c r="AW31" s="190"/>
      <c r="AX31" s="190"/>
      <c r="AY31" s="190"/>
      <c r="AZ31" s="190"/>
      <c r="BA31" s="190"/>
    </row>
    <row r="32" spans="1:53" x14ac:dyDescent="0.15"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</row>
    <row r="33" spans="26:53" x14ac:dyDescent="0.15"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</row>
    <row r="34" spans="26:53" x14ac:dyDescent="0.15">
      <c r="Z34" s="190"/>
      <c r="AA34" s="190"/>
      <c r="AB34" s="19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</row>
    <row r="35" spans="26:53" x14ac:dyDescent="0.15">
      <c r="Z35" s="190"/>
      <c r="AA35" s="190"/>
      <c r="AB35" s="19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</row>
    <row r="36" spans="26:53" x14ac:dyDescent="0.15"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</row>
    <row r="37" spans="26:53" x14ac:dyDescent="0.15"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</row>
    <row r="38" spans="26:53" x14ac:dyDescent="0.15"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</row>
    <row r="39" spans="26:53" x14ac:dyDescent="0.15"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</row>
    <row r="40" spans="26:53" x14ac:dyDescent="0.15">
      <c r="Z40" s="190"/>
      <c r="AA40" s="190"/>
      <c r="AB40" s="190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</row>
    <row r="41" spans="26:53" x14ac:dyDescent="0.15">
      <c r="Z41" s="190"/>
      <c r="AA41" s="190"/>
      <c r="AB41" s="190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</row>
    <row r="42" spans="26:53" x14ac:dyDescent="0.15">
      <c r="Z42" s="190"/>
      <c r="AA42" s="190"/>
      <c r="AB42" s="190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</row>
    <row r="43" spans="26:53" x14ac:dyDescent="0.15"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</row>
    <row r="44" spans="26:53" x14ac:dyDescent="0.15"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</row>
    <row r="45" spans="26:53" x14ac:dyDescent="0.15"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</row>
    <row r="46" spans="26:53" x14ac:dyDescent="0.15"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</row>
    <row r="47" spans="26:53" x14ac:dyDescent="0.15"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</row>
    <row r="48" spans="26:53" x14ac:dyDescent="0.15"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  <c r="AW48" s="190"/>
      <c r="AX48" s="190"/>
      <c r="AY48" s="190"/>
      <c r="AZ48" s="190"/>
      <c r="BA48" s="190"/>
    </row>
    <row r="49" spans="26:53" x14ac:dyDescent="0.15"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</row>
    <row r="50" spans="26:53" x14ac:dyDescent="0.15"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</row>
    <row r="51" spans="26:53" x14ac:dyDescent="0.15"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</row>
    <row r="52" spans="26:53" x14ac:dyDescent="0.15"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</row>
    <row r="53" spans="26:53" x14ac:dyDescent="0.15"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</row>
    <row r="54" spans="26:53" x14ac:dyDescent="0.15"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</row>
    <row r="55" spans="26:53" x14ac:dyDescent="0.15"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</row>
    <row r="56" spans="26:53" x14ac:dyDescent="0.15"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</row>
    <row r="57" spans="26:53" x14ac:dyDescent="0.15"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</row>
    <row r="58" spans="26:53" x14ac:dyDescent="0.15"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</row>
    <row r="59" spans="26:53" x14ac:dyDescent="0.15"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</row>
    <row r="60" spans="26:53" x14ac:dyDescent="0.15"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</row>
    <row r="61" spans="26:53" x14ac:dyDescent="0.15"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</row>
    <row r="62" spans="26:53" x14ac:dyDescent="0.15"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</row>
    <row r="63" spans="26:53" x14ac:dyDescent="0.15"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</row>
    <row r="64" spans="26:53" x14ac:dyDescent="0.15"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</row>
    <row r="65" spans="26:53" x14ac:dyDescent="0.15"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</row>
    <row r="66" spans="26:53" x14ac:dyDescent="0.15"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</row>
    <row r="67" spans="26:53" x14ac:dyDescent="0.15"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</row>
    <row r="68" spans="26:53" x14ac:dyDescent="0.15"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</row>
    <row r="69" spans="26:53" x14ac:dyDescent="0.15"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</row>
    <row r="70" spans="26:53" x14ac:dyDescent="0.15"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</row>
    <row r="71" spans="26:53" x14ac:dyDescent="0.15"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</row>
    <row r="72" spans="26:53" x14ac:dyDescent="0.15"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</row>
    <row r="73" spans="26:53" x14ac:dyDescent="0.15"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</row>
    <row r="74" spans="26:53" x14ac:dyDescent="0.15"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</row>
    <row r="75" spans="26:53" x14ac:dyDescent="0.15"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</row>
    <row r="76" spans="26:53" x14ac:dyDescent="0.15"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</row>
    <row r="77" spans="26:53" x14ac:dyDescent="0.15"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</row>
    <row r="78" spans="26:53" x14ac:dyDescent="0.15"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</row>
    <row r="79" spans="26:53" x14ac:dyDescent="0.15"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</row>
    <row r="80" spans="26:53" x14ac:dyDescent="0.15"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</row>
    <row r="81" spans="26:53" x14ac:dyDescent="0.15"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</row>
    <row r="82" spans="26:53" x14ac:dyDescent="0.15"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</row>
    <row r="83" spans="26:53" x14ac:dyDescent="0.15"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</row>
    <row r="84" spans="26:53" x14ac:dyDescent="0.15"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</row>
    <row r="85" spans="26:53" x14ac:dyDescent="0.15"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</row>
    <row r="86" spans="26:53" x14ac:dyDescent="0.15"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</row>
    <row r="87" spans="26:53" x14ac:dyDescent="0.15"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</row>
    <row r="88" spans="26:53" x14ac:dyDescent="0.15"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</row>
    <row r="89" spans="26:53" x14ac:dyDescent="0.15"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</row>
    <row r="90" spans="26:53" x14ac:dyDescent="0.15"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</row>
    <row r="91" spans="26:53" x14ac:dyDescent="0.15"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</row>
    <row r="92" spans="26:53" x14ac:dyDescent="0.15"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</row>
    <row r="93" spans="26:53" x14ac:dyDescent="0.15"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</row>
    <row r="94" spans="26:53" x14ac:dyDescent="0.15"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</row>
    <row r="95" spans="26:53" x14ac:dyDescent="0.15"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</row>
    <row r="96" spans="26:53" x14ac:dyDescent="0.15"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</row>
    <row r="97" spans="26:53" x14ac:dyDescent="0.15"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  <c r="AW97" s="190"/>
      <c r="AX97" s="190"/>
      <c r="AY97" s="190"/>
      <c r="AZ97" s="190"/>
      <c r="BA97" s="190"/>
    </row>
    <row r="98" spans="26:53" x14ac:dyDescent="0.15"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  <c r="AW98" s="190"/>
      <c r="AX98" s="190"/>
      <c r="AY98" s="190"/>
      <c r="AZ98" s="190"/>
      <c r="BA98" s="190"/>
    </row>
    <row r="99" spans="26:53" x14ac:dyDescent="0.15"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  <c r="AW99" s="190"/>
      <c r="AX99" s="190"/>
      <c r="AY99" s="190"/>
      <c r="AZ99" s="190"/>
      <c r="BA99" s="190"/>
    </row>
    <row r="100" spans="26:53" x14ac:dyDescent="0.15"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  <c r="AW100" s="190"/>
      <c r="AX100" s="190"/>
      <c r="AY100" s="190"/>
      <c r="AZ100" s="190"/>
      <c r="BA100" s="190"/>
    </row>
    <row r="101" spans="26:53" x14ac:dyDescent="0.15"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</row>
    <row r="102" spans="26:53" x14ac:dyDescent="0.15"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  <c r="AW102" s="190"/>
      <c r="AX102" s="190"/>
      <c r="AY102" s="190"/>
      <c r="AZ102" s="190"/>
      <c r="BA102" s="190"/>
    </row>
    <row r="103" spans="26:53" x14ac:dyDescent="0.15"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  <c r="AW103" s="190"/>
      <c r="AX103" s="190"/>
      <c r="AY103" s="190"/>
      <c r="AZ103" s="190"/>
      <c r="BA103" s="190"/>
    </row>
    <row r="104" spans="26:53" x14ac:dyDescent="0.15"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  <c r="AW104" s="190"/>
      <c r="AX104" s="190"/>
      <c r="AY104" s="190"/>
      <c r="AZ104" s="190"/>
      <c r="BA104" s="190"/>
    </row>
    <row r="105" spans="26:53" x14ac:dyDescent="0.15"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  <c r="AW105" s="190"/>
      <c r="AX105" s="190"/>
      <c r="AY105" s="190"/>
      <c r="AZ105" s="190"/>
      <c r="BA105" s="190"/>
    </row>
    <row r="106" spans="26:53" x14ac:dyDescent="0.15"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  <c r="AW106" s="190"/>
      <c r="AX106" s="190"/>
      <c r="AY106" s="190"/>
      <c r="AZ106" s="190"/>
      <c r="BA106" s="190"/>
    </row>
    <row r="107" spans="26:53" x14ac:dyDescent="0.15"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  <c r="AW107" s="190"/>
      <c r="AX107" s="190"/>
      <c r="AY107" s="190"/>
      <c r="AZ107" s="190"/>
      <c r="BA107" s="190"/>
    </row>
    <row r="108" spans="26:53" x14ac:dyDescent="0.15"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  <c r="AW108" s="190"/>
      <c r="AX108" s="190"/>
      <c r="AY108" s="190"/>
      <c r="AZ108" s="190"/>
      <c r="BA108" s="190"/>
    </row>
    <row r="109" spans="26:53" x14ac:dyDescent="0.15"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  <c r="AW109" s="190"/>
      <c r="AX109" s="190"/>
      <c r="AY109" s="190"/>
      <c r="AZ109" s="190"/>
      <c r="BA109" s="190"/>
    </row>
    <row r="110" spans="26:53" x14ac:dyDescent="0.15"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  <c r="AW110" s="190"/>
      <c r="AX110" s="190"/>
      <c r="AY110" s="190"/>
      <c r="AZ110" s="190"/>
      <c r="BA110" s="190"/>
    </row>
    <row r="111" spans="26:53" x14ac:dyDescent="0.15"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  <c r="AW111" s="190"/>
      <c r="AX111" s="190"/>
      <c r="AY111" s="190"/>
      <c r="AZ111" s="190"/>
      <c r="BA111" s="190"/>
    </row>
    <row r="112" spans="26:53" x14ac:dyDescent="0.15"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  <c r="AW112" s="190"/>
      <c r="AX112" s="190"/>
      <c r="AY112" s="190"/>
      <c r="AZ112" s="190"/>
      <c r="BA112" s="190"/>
    </row>
    <row r="113" spans="26:53" x14ac:dyDescent="0.15"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  <c r="AW113" s="190"/>
      <c r="AX113" s="190"/>
      <c r="AY113" s="190"/>
      <c r="AZ113" s="190"/>
      <c r="BA113" s="190"/>
    </row>
    <row r="114" spans="26:53" x14ac:dyDescent="0.15"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  <c r="AW114" s="190"/>
      <c r="AX114" s="190"/>
      <c r="AY114" s="190"/>
      <c r="AZ114" s="190"/>
      <c r="BA114" s="190"/>
    </row>
    <row r="115" spans="26:53" x14ac:dyDescent="0.15"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  <c r="AW115" s="190"/>
      <c r="AX115" s="190"/>
      <c r="AY115" s="190"/>
      <c r="AZ115" s="190"/>
      <c r="BA115" s="190"/>
    </row>
    <row r="116" spans="26:53" x14ac:dyDescent="0.15"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  <c r="AW116" s="190"/>
      <c r="AX116" s="190"/>
      <c r="AY116" s="190"/>
      <c r="AZ116" s="190"/>
      <c r="BA116" s="190"/>
    </row>
    <row r="117" spans="26:53" x14ac:dyDescent="0.15"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  <c r="AW117" s="190"/>
      <c r="AX117" s="190"/>
      <c r="AY117" s="190"/>
      <c r="AZ117" s="190"/>
      <c r="BA117" s="190"/>
    </row>
    <row r="118" spans="26:53" x14ac:dyDescent="0.15"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  <c r="AW118" s="190"/>
      <c r="AX118" s="190"/>
      <c r="AY118" s="190"/>
      <c r="AZ118" s="190"/>
      <c r="BA118" s="190"/>
    </row>
    <row r="119" spans="26:53" x14ac:dyDescent="0.15"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  <c r="AW119" s="190"/>
      <c r="AX119" s="190"/>
      <c r="AY119" s="190"/>
      <c r="AZ119" s="190"/>
      <c r="BA119" s="190"/>
    </row>
    <row r="120" spans="26:53" x14ac:dyDescent="0.15"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  <c r="AW120" s="190"/>
      <c r="AX120" s="190"/>
      <c r="AY120" s="190"/>
      <c r="AZ120" s="190"/>
      <c r="BA120" s="190"/>
    </row>
    <row r="121" spans="26:53" x14ac:dyDescent="0.15"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  <c r="AW121" s="190"/>
      <c r="AX121" s="190"/>
      <c r="AY121" s="190"/>
      <c r="AZ121" s="190"/>
      <c r="BA121" s="190"/>
    </row>
    <row r="122" spans="26:53" x14ac:dyDescent="0.15"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  <c r="AW122" s="190"/>
      <c r="AX122" s="190"/>
      <c r="AY122" s="190"/>
      <c r="AZ122" s="190"/>
      <c r="BA122" s="190"/>
    </row>
    <row r="123" spans="26:53" x14ac:dyDescent="0.15"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  <c r="AW123" s="190"/>
      <c r="AX123" s="190"/>
      <c r="AY123" s="190"/>
      <c r="AZ123" s="190"/>
      <c r="BA123" s="190"/>
    </row>
    <row r="124" spans="26:53" x14ac:dyDescent="0.15"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  <c r="AW124" s="190"/>
      <c r="AX124" s="190"/>
      <c r="AY124" s="190"/>
      <c r="AZ124" s="190"/>
      <c r="BA124" s="190"/>
    </row>
    <row r="125" spans="26:53" x14ac:dyDescent="0.15"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  <c r="AW125" s="190"/>
      <c r="AX125" s="190"/>
      <c r="AY125" s="190"/>
      <c r="AZ125" s="190"/>
      <c r="BA125" s="190"/>
    </row>
    <row r="126" spans="26:53" x14ac:dyDescent="0.15"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  <c r="AW126" s="190"/>
      <c r="AX126" s="190"/>
      <c r="AY126" s="190"/>
      <c r="AZ126" s="190"/>
      <c r="BA126" s="190"/>
    </row>
    <row r="127" spans="26:53" x14ac:dyDescent="0.15"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  <c r="AW127" s="190"/>
      <c r="AX127" s="190"/>
      <c r="AY127" s="190"/>
      <c r="AZ127" s="190"/>
      <c r="BA127" s="190"/>
    </row>
    <row r="128" spans="26:53" x14ac:dyDescent="0.15"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  <c r="AW128" s="190"/>
      <c r="AX128" s="190"/>
      <c r="AY128" s="190"/>
      <c r="AZ128" s="190"/>
      <c r="BA128" s="190"/>
    </row>
    <row r="129" spans="26:53" x14ac:dyDescent="0.15"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  <c r="AW129" s="190"/>
      <c r="AX129" s="190"/>
      <c r="AY129" s="190"/>
      <c r="AZ129" s="190"/>
      <c r="BA129" s="190"/>
    </row>
    <row r="130" spans="26:53" x14ac:dyDescent="0.15"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  <c r="AW130" s="190"/>
      <c r="AX130" s="190"/>
      <c r="AY130" s="190"/>
      <c r="AZ130" s="190"/>
      <c r="BA130" s="190"/>
    </row>
    <row r="131" spans="26:53" x14ac:dyDescent="0.15"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  <c r="AW131" s="190"/>
      <c r="AX131" s="190"/>
      <c r="AY131" s="190"/>
      <c r="AZ131" s="190"/>
      <c r="BA131" s="190"/>
    </row>
    <row r="132" spans="26:53" x14ac:dyDescent="0.15"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  <c r="AW132" s="190"/>
      <c r="AX132" s="190"/>
      <c r="AY132" s="190"/>
      <c r="AZ132" s="190"/>
      <c r="BA132" s="190"/>
    </row>
    <row r="133" spans="26:53" x14ac:dyDescent="0.15"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  <c r="AW133" s="190"/>
      <c r="AX133" s="190"/>
      <c r="AY133" s="190"/>
      <c r="AZ133" s="190"/>
      <c r="BA133" s="190"/>
    </row>
    <row r="134" spans="26:53" x14ac:dyDescent="0.15"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  <c r="AW134" s="190"/>
      <c r="AX134" s="190"/>
      <c r="AY134" s="190"/>
      <c r="AZ134" s="190"/>
      <c r="BA134" s="190"/>
    </row>
    <row r="135" spans="26:53" x14ac:dyDescent="0.15"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</row>
    <row r="136" spans="26:53" x14ac:dyDescent="0.15"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  <c r="AW136" s="190"/>
      <c r="AX136" s="190"/>
      <c r="AY136" s="190"/>
      <c r="AZ136" s="190"/>
      <c r="BA136" s="190"/>
    </row>
    <row r="137" spans="26:53" x14ac:dyDescent="0.15"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  <c r="AW137" s="190"/>
      <c r="AX137" s="190"/>
      <c r="AY137" s="190"/>
      <c r="AZ137" s="190"/>
      <c r="BA137" s="190"/>
    </row>
    <row r="138" spans="26:53" x14ac:dyDescent="0.15"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  <c r="AW138" s="190"/>
      <c r="AX138" s="190"/>
      <c r="AY138" s="190"/>
      <c r="AZ138" s="190"/>
      <c r="BA138" s="190"/>
    </row>
    <row r="139" spans="26:53" x14ac:dyDescent="0.15"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  <c r="AW139" s="190"/>
      <c r="AX139" s="190"/>
      <c r="AY139" s="190"/>
      <c r="AZ139" s="190"/>
      <c r="BA139" s="190"/>
    </row>
    <row r="140" spans="26:53" x14ac:dyDescent="0.15"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  <c r="AW140" s="190"/>
      <c r="AX140" s="190"/>
      <c r="AY140" s="190"/>
      <c r="AZ140" s="190"/>
      <c r="BA140" s="190"/>
    </row>
    <row r="141" spans="26:53" x14ac:dyDescent="0.15"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  <c r="AW141" s="190"/>
      <c r="AX141" s="190"/>
      <c r="AY141" s="190"/>
      <c r="AZ141" s="190"/>
      <c r="BA141" s="190"/>
    </row>
    <row r="142" spans="26:53" x14ac:dyDescent="0.15"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  <c r="AW142" s="190"/>
      <c r="AX142" s="190"/>
      <c r="AY142" s="190"/>
      <c r="AZ142" s="190"/>
      <c r="BA142" s="190"/>
    </row>
    <row r="143" spans="26:53" x14ac:dyDescent="0.15"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  <c r="AW143" s="190"/>
      <c r="AX143" s="190"/>
      <c r="AY143" s="190"/>
      <c r="AZ143" s="190"/>
      <c r="BA143" s="190"/>
    </row>
    <row r="144" spans="26:53" x14ac:dyDescent="0.15"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  <c r="AW144" s="190"/>
      <c r="AX144" s="190"/>
      <c r="AY144" s="190"/>
      <c r="AZ144" s="190"/>
      <c r="BA144" s="190"/>
    </row>
    <row r="145" spans="26:53" x14ac:dyDescent="0.15"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  <c r="AW145" s="190"/>
      <c r="AX145" s="190"/>
      <c r="AY145" s="190"/>
      <c r="AZ145" s="190"/>
      <c r="BA145" s="190"/>
    </row>
    <row r="146" spans="26:53" x14ac:dyDescent="0.15"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  <c r="AW146" s="190"/>
      <c r="AX146" s="190"/>
      <c r="AY146" s="190"/>
      <c r="AZ146" s="190"/>
      <c r="BA146" s="190"/>
    </row>
    <row r="147" spans="26:53" x14ac:dyDescent="0.15"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  <c r="AW147" s="190"/>
      <c r="AX147" s="190"/>
      <c r="AY147" s="190"/>
      <c r="AZ147" s="190"/>
      <c r="BA147" s="190"/>
    </row>
    <row r="148" spans="26:53" x14ac:dyDescent="0.15"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  <c r="AW148" s="190"/>
      <c r="AX148" s="190"/>
      <c r="AY148" s="190"/>
      <c r="AZ148" s="190"/>
      <c r="BA148" s="190"/>
    </row>
    <row r="149" spans="26:53" x14ac:dyDescent="0.15"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  <c r="AW149" s="190"/>
      <c r="AX149" s="190"/>
      <c r="AY149" s="190"/>
      <c r="AZ149" s="190"/>
      <c r="BA149" s="190"/>
    </row>
    <row r="150" spans="26:53" x14ac:dyDescent="0.15"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  <c r="AW150" s="190"/>
      <c r="AX150" s="190"/>
      <c r="AY150" s="190"/>
      <c r="AZ150" s="190"/>
      <c r="BA150" s="190"/>
    </row>
    <row r="151" spans="26:53" x14ac:dyDescent="0.15"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  <c r="AW151" s="190"/>
      <c r="AX151" s="190"/>
      <c r="AY151" s="190"/>
      <c r="AZ151" s="190"/>
      <c r="BA151" s="190"/>
    </row>
    <row r="152" spans="26:53" x14ac:dyDescent="0.15"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  <c r="AW152" s="190"/>
      <c r="AX152" s="190"/>
      <c r="AY152" s="190"/>
      <c r="AZ152" s="190"/>
      <c r="BA152" s="190"/>
    </row>
    <row r="153" spans="26:53" x14ac:dyDescent="0.15"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  <c r="AW153" s="190"/>
      <c r="AX153" s="190"/>
      <c r="AY153" s="190"/>
      <c r="AZ153" s="190"/>
      <c r="BA153" s="190"/>
    </row>
    <row r="154" spans="26:53" x14ac:dyDescent="0.15"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  <c r="AW154" s="190"/>
      <c r="AX154" s="190"/>
      <c r="AY154" s="190"/>
      <c r="AZ154" s="190"/>
      <c r="BA154" s="190"/>
    </row>
    <row r="155" spans="26:53" x14ac:dyDescent="0.15"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  <c r="AW155" s="190"/>
      <c r="AX155" s="190"/>
      <c r="AY155" s="190"/>
      <c r="AZ155" s="190"/>
      <c r="BA155" s="190"/>
    </row>
    <row r="156" spans="26:53" x14ac:dyDescent="0.15"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  <c r="AW156" s="190"/>
      <c r="AX156" s="190"/>
      <c r="AY156" s="190"/>
      <c r="AZ156" s="190"/>
      <c r="BA156" s="190"/>
    </row>
    <row r="157" spans="26:53" x14ac:dyDescent="0.15"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  <c r="AW157" s="190"/>
      <c r="AX157" s="190"/>
      <c r="AY157" s="190"/>
      <c r="AZ157" s="190"/>
      <c r="BA157" s="190"/>
    </row>
    <row r="158" spans="26:53" x14ac:dyDescent="0.15"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  <c r="AW158" s="190"/>
      <c r="AX158" s="190"/>
      <c r="AY158" s="190"/>
      <c r="AZ158" s="190"/>
      <c r="BA158" s="190"/>
    </row>
    <row r="159" spans="26:53" x14ac:dyDescent="0.15"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  <c r="AW159" s="190"/>
      <c r="AX159" s="190"/>
      <c r="AY159" s="190"/>
      <c r="AZ159" s="190"/>
      <c r="BA159" s="190"/>
    </row>
    <row r="160" spans="26:53" x14ac:dyDescent="0.15"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  <c r="AW160" s="190"/>
      <c r="AX160" s="190"/>
      <c r="AY160" s="190"/>
      <c r="AZ160" s="190"/>
      <c r="BA160" s="190"/>
    </row>
    <row r="161" spans="26:53" x14ac:dyDescent="0.15"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  <c r="AW161" s="190"/>
      <c r="AX161" s="190"/>
      <c r="AY161" s="190"/>
      <c r="AZ161" s="190"/>
      <c r="BA161" s="190"/>
    </row>
    <row r="162" spans="26:53" x14ac:dyDescent="0.15"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  <c r="AW162" s="190"/>
      <c r="AX162" s="190"/>
      <c r="AY162" s="190"/>
      <c r="AZ162" s="190"/>
      <c r="BA162" s="190"/>
    </row>
    <row r="163" spans="26:53" x14ac:dyDescent="0.15"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</row>
    <row r="164" spans="26:53" x14ac:dyDescent="0.15"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  <c r="AW164" s="190"/>
      <c r="AX164" s="190"/>
      <c r="AY164" s="190"/>
      <c r="AZ164" s="190"/>
      <c r="BA164" s="190"/>
    </row>
    <row r="165" spans="26:53" x14ac:dyDescent="0.15"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  <c r="AW165" s="190"/>
      <c r="AX165" s="190"/>
      <c r="AY165" s="190"/>
      <c r="AZ165" s="190"/>
      <c r="BA165" s="190"/>
    </row>
    <row r="166" spans="26:53" x14ac:dyDescent="0.15"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</row>
    <row r="167" spans="26:53" x14ac:dyDescent="0.15"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  <c r="AW167" s="190"/>
      <c r="AX167" s="190"/>
      <c r="AY167" s="190"/>
      <c r="AZ167" s="190"/>
      <c r="BA167" s="190"/>
    </row>
    <row r="168" spans="26:53" x14ac:dyDescent="0.15"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  <c r="AW168" s="190"/>
      <c r="AX168" s="190"/>
      <c r="AY168" s="190"/>
      <c r="AZ168" s="190"/>
      <c r="BA168" s="190"/>
    </row>
    <row r="169" spans="26:53" x14ac:dyDescent="0.15"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  <c r="AW169" s="190"/>
      <c r="AX169" s="190"/>
      <c r="AY169" s="190"/>
      <c r="AZ169" s="190"/>
      <c r="BA169" s="190"/>
    </row>
    <row r="170" spans="26:53" x14ac:dyDescent="0.15"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  <c r="AW170" s="190"/>
      <c r="AX170" s="190"/>
      <c r="AY170" s="190"/>
      <c r="AZ170" s="190"/>
      <c r="BA170" s="190"/>
    </row>
    <row r="171" spans="26:53" x14ac:dyDescent="0.15"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  <c r="AW171" s="190"/>
      <c r="AX171" s="190"/>
      <c r="AY171" s="190"/>
      <c r="AZ171" s="190"/>
      <c r="BA171" s="190"/>
    </row>
    <row r="172" spans="26:53" x14ac:dyDescent="0.15"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  <c r="AW172" s="190"/>
      <c r="AX172" s="190"/>
      <c r="AY172" s="190"/>
      <c r="AZ172" s="190"/>
      <c r="BA172" s="190"/>
    </row>
    <row r="173" spans="26:53" x14ac:dyDescent="0.15"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  <c r="AW173" s="190"/>
      <c r="AX173" s="190"/>
      <c r="AY173" s="190"/>
      <c r="AZ173" s="190"/>
      <c r="BA173" s="190"/>
    </row>
    <row r="174" spans="26:53" x14ac:dyDescent="0.15"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  <c r="AW174" s="190"/>
      <c r="AX174" s="190"/>
      <c r="AY174" s="190"/>
      <c r="AZ174" s="190"/>
      <c r="BA174" s="190"/>
    </row>
    <row r="175" spans="26:53" x14ac:dyDescent="0.15"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  <c r="AW175" s="190"/>
      <c r="AX175" s="190"/>
      <c r="AY175" s="190"/>
      <c r="AZ175" s="190"/>
      <c r="BA175" s="190"/>
    </row>
    <row r="176" spans="26:53" x14ac:dyDescent="0.15"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  <c r="AW176" s="190"/>
      <c r="AX176" s="190"/>
      <c r="AY176" s="190"/>
      <c r="AZ176" s="190"/>
      <c r="BA176" s="190"/>
    </row>
    <row r="177" spans="26:53" x14ac:dyDescent="0.15"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  <c r="AW177" s="190"/>
      <c r="AX177" s="190"/>
      <c r="AY177" s="190"/>
      <c r="AZ177" s="190"/>
      <c r="BA177" s="190"/>
    </row>
    <row r="178" spans="26:53" x14ac:dyDescent="0.15"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  <c r="AW178" s="190"/>
      <c r="AX178" s="190"/>
      <c r="AY178" s="190"/>
      <c r="AZ178" s="190"/>
      <c r="BA178" s="190"/>
    </row>
    <row r="179" spans="26:53" x14ac:dyDescent="0.15"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  <c r="AW179" s="190"/>
      <c r="AX179" s="190"/>
      <c r="AY179" s="190"/>
      <c r="AZ179" s="190"/>
      <c r="BA179" s="190"/>
    </row>
    <row r="180" spans="26:53" x14ac:dyDescent="0.15"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  <c r="AW180" s="190"/>
      <c r="AX180" s="190"/>
      <c r="AY180" s="190"/>
      <c r="AZ180" s="190"/>
      <c r="BA180" s="190"/>
    </row>
    <row r="181" spans="26:53" x14ac:dyDescent="0.15"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  <c r="AW181" s="190"/>
      <c r="AX181" s="190"/>
      <c r="AY181" s="190"/>
      <c r="AZ181" s="190"/>
      <c r="BA181" s="190"/>
    </row>
    <row r="182" spans="26:53" x14ac:dyDescent="0.15"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  <c r="AW182" s="190"/>
      <c r="AX182" s="190"/>
      <c r="AY182" s="190"/>
      <c r="AZ182" s="190"/>
      <c r="BA182" s="190"/>
    </row>
    <row r="183" spans="26:53" x14ac:dyDescent="0.15"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  <c r="AW183" s="190"/>
      <c r="AX183" s="190"/>
      <c r="AY183" s="190"/>
      <c r="AZ183" s="190"/>
      <c r="BA183" s="190"/>
    </row>
    <row r="184" spans="26:53" x14ac:dyDescent="0.15"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  <c r="AW184" s="190"/>
      <c r="AX184" s="190"/>
      <c r="AY184" s="190"/>
      <c r="AZ184" s="190"/>
      <c r="BA184" s="190"/>
    </row>
    <row r="185" spans="26:53" x14ac:dyDescent="0.15"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  <c r="AW185" s="190"/>
      <c r="AX185" s="190"/>
      <c r="AY185" s="190"/>
      <c r="AZ185" s="190"/>
      <c r="BA185" s="190"/>
    </row>
    <row r="186" spans="26:53" x14ac:dyDescent="0.15"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  <c r="AW186" s="190"/>
      <c r="AX186" s="190"/>
      <c r="AY186" s="190"/>
      <c r="AZ186" s="190"/>
      <c r="BA186" s="190"/>
    </row>
    <row r="187" spans="26:53" x14ac:dyDescent="0.15"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  <c r="AW187" s="190"/>
      <c r="AX187" s="190"/>
      <c r="AY187" s="190"/>
      <c r="AZ187" s="190"/>
      <c r="BA187" s="190"/>
    </row>
    <row r="188" spans="26:53" x14ac:dyDescent="0.15"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  <c r="AW188" s="190"/>
      <c r="AX188" s="190"/>
      <c r="AY188" s="190"/>
      <c r="AZ188" s="190"/>
      <c r="BA188" s="190"/>
    </row>
    <row r="189" spans="26:53" x14ac:dyDescent="0.15"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  <c r="AW189" s="190"/>
      <c r="AX189" s="190"/>
      <c r="AY189" s="190"/>
      <c r="AZ189" s="190"/>
      <c r="BA189" s="190"/>
    </row>
    <row r="190" spans="26:53" x14ac:dyDescent="0.15"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  <c r="AW190" s="190"/>
      <c r="AX190" s="190"/>
      <c r="AY190" s="190"/>
      <c r="AZ190" s="190"/>
      <c r="BA190" s="190"/>
    </row>
    <row r="191" spans="26:53" x14ac:dyDescent="0.15"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  <c r="AW191" s="190"/>
      <c r="AX191" s="190"/>
      <c r="AY191" s="190"/>
      <c r="AZ191" s="190"/>
      <c r="BA191" s="190"/>
    </row>
    <row r="192" spans="26:53" x14ac:dyDescent="0.15"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  <c r="AW192" s="190"/>
      <c r="AX192" s="190"/>
      <c r="AY192" s="190"/>
      <c r="AZ192" s="190"/>
      <c r="BA192" s="190"/>
    </row>
    <row r="193" spans="26:53" x14ac:dyDescent="0.15"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  <c r="AW193" s="190"/>
      <c r="AX193" s="190"/>
      <c r="AY193" s="190"/>
      <c r="AZ193" s="190"/>
      <c r="BA193" s="190"/>
    </row>
    <row r="194" spans="26:53" x14ac:dyDescent="0.15"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  <c r="AW194" s="190"/>
      <c r="AX194" s="190"/>
      <c r="AY194" s="190"/>
      <c r="AZ194" s="190"/>
      <c r="BA194" s="190"/>
    </row>
    <row r="195" spans="26:53" x14ac:dyDescent="0.15"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  <c r="AW195" s="190"/>
      <c r="AX195" s="190"/>
      <c r="AY195" s="190"/>
      <c r="AZ195" s="190"/>
      <c r="BA195" s="190"/>
    </row>
    <row r="196" spans="26:53" x14ac:dyDescent="0.15"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</row>
    <row r="197" spans="26:53" x14ac:dyDescent="0.15"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  <c r="AW197" s="190"/>
      <c r="AX197" s="190"/>
      <c r="AY197" s="190"/>
      <c r="AZ197" s="190"/>
      <c r="BA197" s="190"/>
    </row>
    <row r="198" spans="26:53" x14ac:dyDescent="0.15"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  <c r="AW198" s="190"/>
      <c r="AX198" s="190"/>
      <c r="AY198" s="190"/>
      <c r="AZ198" s="190"/>
      <c r="BA198" s="190"/>
    </row>
    <row r="199" spans="26:53" x14ac:dyDescent="0.15"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  <c r="AW199" s="190"/>
      <c r="AX199" s="190"/>
      <c r="AY199" s="190"/>
      <c r="AZ199" s="190"/>
      <c r="BA199" s="190"/>
    </row>
    <row r="200" spans="26:53" x14ac:dyDescent="0.15"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  <c r="AW200" s="190"/>
      <c r="AX200" s="190"/>
      <c r="AY200" s="190"/>
      <c r="AZ200" s="190"/>
      <c r="BA200" s="190"/>
    </row>
    <row r="201" spans="26:53" x14ac:dyDescent="0.15"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  <c r="AW201" s="190"/>
      <c r="AX201" s="190"/>
      <c r="AY201" s="190"/>
      <c r="AZ201" s="190"/>
      <c r="BA201" s="190"/>
    </row>
    <row r="202" spans="26:53" x14ac:dyDescent="0.15"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  <c r="AW202" s="190"/>
      <c r="AX202" s="190"/>
      <c r="AY202" s="190"/>
      <c r="AZ202" s="190"/>
      <c r="BA202" s="190"/>
    </row>
    <row r="203" spans="26:53" x14ac:dyDescent="0.15"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  <c r="AW203" s="190"/>
      <c r="AX203" s="190"/>
      <c r="AY203" s="190"/>
      <c r="AZ203" s="190"/>
      <c r="BA203" s="190"/>
    </row>
    <row r="204" spans="26:53" x14ac:dyDescent="0.15"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  <c r="AW204" s="190"/>
      <c r="AX204" s="190"/>
      <c r="AY204" s="190"/>
      <c r="AZ204" s="190"/>
      <c r="BA204" s="190"/>
    </row>
    <row r="205" spans="26:53" x14ac:dyDescent="0.15"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  <c r="AW205" s="190"/>
      <c r="AX205" s="190"/>
      <c r="AY205" s="190"/>
      <c r="AZ205" s="190"/>
      <c r="BA205" s="190"/>
    </row>
    <row r="206" spans="26:53" x14ac:dyDescent="0.15"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  <c r="AW206" s="190"/>
      <c r="AX206" s="190"/>
      <c r="AY206" s="190"/>
      <c r="AZ206" s="190"/>
      <c r="BA206" s="190"/>
    </row>
    <row r="207" spans="26:53" x14ac:dyDescent="0.15"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  <c r="AW207" s="190"/>
      <c r="AX207" s="190"/>
      <c r="AY207" s="190"/>
      <c r="AZ207" s="190"/>
      <c r="BA207" s="190"/>
    </row>
    <row r="208" spans="26:53" x14ac:dyDescent="0.15"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  <c r="AW208" s="190"/>
      <c r="AX208" s="190"/>
      <c r="AY208" s="190"/>
      <c r="AZ208" s="190"/>
      <c r="BA208" s="190"/>
    </row>
    <row r="209" spans="26:53" x14ac:dyDescent="0.15"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  <c r="AW209" s="190"/>
      <c r="AX209" s="190"/>
      <c r="AY209" s="190"/>
      <c r="AZ209" s="190"/>
      <c r="BA209" s="190"/>
    </row>
    <row r="210" spans="26:53" x14ac:dyDescent="0.15"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</row>
    <row r="211" spans="26:53" x14ac:dyDescent="0.15"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</row>
    <row r="212" spans="26:53" x14ac:dyDescent="0.15"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</row>
    <row r="213" spans="26:53" x14ac:dyDescent="0.15"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  <c r="AW213" s="190"/>
      <c r="AX213" s="190"/>
      <c r="AY213" s="190"/>
      <c r="AZ213" s="190"/>
      <c r="BA213" s="190"/>
    </row>
    <row r="214" spans="26:53" x14ac:dyDescent="0.15"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  <c r="AW214" s="190"/>
      <c r="AX214" s="190"/>
      <c r="AY214" s="190"/>
      <c r="AZ214" s="190"/>
      <c r="BA214" s="190"/>
    </row>
    <row r="215" spans="26:53" x14ac:dyDescent="0.15"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</row>
    <row r="216" spans="26:53" x14ac:dyDescent="0.15"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  <c r="AW216" s="190"/>
      <c r="AX216" s="190"/>
      <c r="AY216" s="190"/>
      <c r="AZ216" s="190"/>
      <c r="BA216" s="190"/>
    </row>
  </sheetData>
  <sheetProtection algorithmName="SHA-512" hashValue="O+Vr+LMkMDZAQvsdjhr3Q9elpGLul30m1JDtfYdQHicIu3c5QRTpEWAsIJtYGu6zWfc3bm7qBpofvK15q3D5zA==" saltValue="k2XC1SQ+zl4FYqAD4KqiFQ==" spinCount="100000" sheet="1" objects="1" scenarios="1"/>
  <pageMargins left="0.75" right="0.75" top="1" bottom="1" header="0.5" footer="0.5"/>
  <pageSetup paperSize="10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Notes</vt:lpstr>
      <vt:lpstr>WA Bills April 2023</vt:lpstr>
      <vt:lpstr>WA Bills October 2022</vt:lpstr>
      <vt:lpstr>WA Bills April 2022</vt:lpstr>
      <vt:lpstr>WA Bills October 2021</vt:lpstr>
      <vt:lpstr>WA Bills April 2021</vt:lpstr>
      <vt:lpstr>WA Bills October 2020</vt:lpstr>
      <vt:lpstr>WA Bills April 2020</vt:lpstr>
      <vt:lpstr>WA Bills October 2019</vt:lpstr>
      <vt:lpstr>WA Bills April 2019</vt:lpstr>
      <vt:lpstr>WA Bills October 2018</vt:lpstr>
      <vt:lpstr>WA Bills April 2018</vt:lpstr>
      <vt:lpstr>WA Bills October 2017</vt:lpstr>
      <vt:lpstr>WA Bills April 2017</vt:lpstr>
      <vt:lpstr>WA Bills April 2016</vt:lpstr>
      <vt:lpstr>WA Apr 2023</vt:lpstr>
      <vt:lpstr>WA Oct 2022</vt:lpstr>
      <vt:lpstr>WA Apr 2022</vt:lpstr>
      <vt:lpstr>WA Oct 2021</vt:lpstr>
      <vt:lpstr>WA Apr 2021</vt:lpstr>
      <vt:lpstr>WA Oct 2020</vt:lpstr>
      <vt:lpstr>WA Apr 2020</vt:lpstr>
      <vt:lpstr>WA Oct 2019</vt:lpstr>
      <vt:lpstr>WA Apr 2019</vt:lpstr>
      <vt:lpstr>WA Oct 2018</vt:lpstr>
      <vt:lpstr>WA Apr 2018</vt:lpstr>
      <vt:lpstr>WA Oct 2017</vt:lpstr>
      <vt:lpstr>WA Apr 2017</vt:lpstr>
      <vt:lpstr>WA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2016-05-03T06:58:30Z</dcterms:created>
  <dcterms:modified xsi:type="dcterms:W3CDTF">2023-06-05T03:56:10Z</dcterms:modified>
</cp:coreProperties>
</file>