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NT/"/>
    </mc:Choice>
  </mc:AlternateContent>
  <xr:revisionPtr revIDLastSave="0" documentId="13_ncr:1_{7B5DE192-50B9-F647-89FA-5A21AC2CA44D}" xr6:coauthVersionLast="47" xr6:coauthVersionMax="47" xr10:uidLastSave="{00000000-0000-0000-0000-000000000000}"/>
  <workbookProtection workbookAlgorithmName="SHA-512" workbookHashValue="lSGWwcjnk3WApzq3RN9mfi2ObUvc9GKDyPiEdax/LamWx9GFmFvatRZxeXAfAxmcvXPMnCwED8J7TH7ABTiZQQ==" workbookSaltValue="Vfm95OTqfKd+EFfCvgy+cA==" workbookSpinCount="100000" lockStructure="1"/>
  <bookViews>
    <workbookView xWindow="4300" yWindow="1340" windowWidth="38400" windowHeight="16780" tabRatio="500" activeTab="1" xr2:uid="{00000000-000D-0000-FFFF-FFFF00000000}"/>
  </bookViews>
  <sheets>
    <sheet name="Notes" sheetId="3" r:id="rId1"/>
    <sheet name="NT Bills October 2023" sheetId="31" r:id="rId2"/>
    <sheet name="NT Bills April 2023" sheetId="29" r:id="rId3"/>
    <sheet name="NT Bills October 2022" sheetId="27" r:id="rId4"/>
    <sheet name="NT Bills April 2022" sheetId="25" r:id="rId5"/>
    <sheet name="NT Bills October 2021" sheetId="23" r:id="rId6"/>
    <sheet name="NT Bills April 2021" sheetId="20" r:id="rId7"/>
    <sheet name="NT Bills October 2020" sheetId="19" r:id="rId8"/>
    <sheet name="NT Bills April 2020" sheetId="17" r:id="rId9"/>
    <sheet name="NT Bills October 2019" sheetId="15" r:id="rId10"/>
    <sheet name="NT Bills April 2019" sheetId="13" r:id="rId11"/>
    <sheet name="NT Bills October 2018" sheetId="11" r:id="rId12"/>
    <sheet name="NT Bills April 2018" sheetId="9" r:id="rId13"/>
    <sheet name="NT Bills October 2017" sheetId="7" r:id="rId14"/>
    <sheet name="NT Bills April 2017" sheetId="5" r:id="rId15"/>
    <sheet name="NT Bills April 2016" sheetId="2" r:id="rId16"/>
    <sheet name="NT Oct 2023" sheetId="30" state="hidden" r:id="rId17"/>
    <sheet name="NT Apr 2023" sheetId="28" state="hidden" r:id="rId18"/>
    <sheet name="NT Oct 2022" sheetId="26" state="hidden" r:id="rId19"/>
    <sheet name="NT Apr 2022" sheetId="24" state="hidden" r:id="rId20"/>
    <sheet name="NT Oct 2021" sheetId="22" state="hidden" r:id="rId21"/>
    <sheet name="NT Apr 2021" sheetId="21" state="hidden" r:id="rId22"/>
    <sheet name="NT Oct 2020" sheetId="18" state="hidden" r:id="rId23"/>
    <sheet name="NT Apr 2020" sheetId="16" state="hidden" r:id="rId24"/>
    <sheet name="NT Oct 2019" sheetId="14" state="hidden" r:id="rId25"/>
    <sheet name="NT Apr 2019" sheetId="12" state="hidden" r:id="rId26"/>
    <sheet name="NT Oct 2018" sheetId="10" state="hidden" r:id="rId27"/>
    <sheet name="NT Apr 2018" sheetId="8" state="hidden" r:id="rId28"/>
    <sheet name="NT Oct 2017" sheetId="6" state="hidden" r:id="rId29"/>
    <sheet name="NT Apr 2017" sheetId="4" state="hidden" r:id="rId30"/>
    <sheet name="NT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7" i="31" l="1"/>
  <c r="W17" i="31"/>
  <c r="P17" i="31"/>
  <c r="O17" i="31"/>
  <c r="N17" i="31"/>
  <c r="M17" i="31"/>
  <c r="H17" i="31"/>
  <c r="G17" i="31"/>
  <c r="F17" i="31"/>
  <c r="E17" i="31"/>
  <c r="D17" i="31"/>
  <c r="C17" i="31"/>
  <c r="B17" i="31"/>
  <c r="A17" i="3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Q17" i="31"/>
  <c r="R17" i="31"/>
  <c r="Q8" i="31"/>
  <c r="X17" i="29"/>
  <c r="W17" i="29"/>
  <c r="P17" i="29"/>
  <c r="O17" i="29"/>
  <c r="N17" i="29"/>
  <c r="M17" i="29"/>
  <c r="Q17" i="29" s="1"/>
  <c r="H17" i="29"/>
  <c r="G17" i="29"/>
  <c r="I17" i="29" s="1"/>
  <c r="K17" i="29" s="1"/>
  <c r="L17" i="29" s="1"/>
  <c r="F17" i="29"/>
  <c r="E17" i="29"/>
  <c r="D17" i="29"/>
  <c r="C17" i="29"/>
  <c r="B17" i="29"/>
  <c r="A17" i="29"/>
  <c r="X8" i="29"/>
  <c r="W8" i="29"/>
  <c r="P8" i="29"/>
  <c r="O8" i="29"/>
  <c r="N8" i="29"/>
  <c r="M8" i="29"/>
  <c r="H8" i="29"/>
  <c r="F8" i="29"/>
  <c r="E8" i="29"/>
  <c r="D8" i="29"/>
  <c r="C8" i="29"/>
  <c r="B8" i="29"/>
  <c r="A8" i="29"/>
  <c r="R8" i="29" s="1"/>
  <c r="R17" i="29"/>
  <c r="Q8" i="29"/>
  <c r="I8" i="29"/>
  <c r="K8" i="29" s="1"/>
  <c r="L8" i="29" s="1"/>
  <c r="X17" i="27"/>
  <c r="W17" i="27"/>
  <c r="P17" i="27"/>
  <c r="O17" i="27"/>
  <c r="N17" i="27"/>
  <c r="M17" i="27"/>
  <c r="H17" i="27"/>
  <c r="G17" i="27"/>
  <c r="F17" i="27"/>
  <c r="E17" i="27"/>
  <c r="D17" i="27"/>
  <c r="C17" i="27"/>
  <c r="B17" i="27"/>
  <c r="A17" i="27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I17" i="31" l="1"/>
  <c r="J17" i="31" s="1"/>
  <c r="I8" i="31"/>
  <c r="K8" i="31" s="1"/>
  <c r="L8" i="31" s="1"/>
  <c r="J8" i="31"/>
  <c r="S8" i="31"/>
  <c r="U8" i="31" s="1"/>
  <c r="S8" i="29"/>
  <c r="U8" i="29" s="1"/>
  <c r="S17" i="29"/>
  <c r="U17" i="29" s="1"/>
  <c r="J8" i="29"/>
  <c r="J17" i="29"/>
  <c r="T17" i="29"/>
  <c r="V17" i="29" s="1"/>
  <c r="T8" i="29"/>
  <c r="V8" i="29" s="1"/>
  <c r="Q17" i="27"/>
  <c r="I17" i="27"/>
  <c r="K17" i="27" s="1"/>
  <c r="L17" i="27" s="1"/>
  <c r="R17" i="27"/>
  <c r="Q8" i="27"/>
  <c r="I8" i="27"/>
  <c r="K8" i="27" s="1"/>
  <c r="L8" i="27" s="1"/>
  <c r="R8" i="27"/>
  <c r="A17" i="25"/>
  <c r="X17" i="25"/>
  <c r="X8" i="25"/>
  <c r="W17" i="25"/>
  <c r="W8" i="25"/>
  <c r="P17" i="25"/>
  <c r="P8" i="25"/>
  <c r="O17" i="25"/>
  <c r="Q17" i="25" s="1"/>
  <c r="O8" i="25"/>
  <c r="N17" i="25"/>
  <c r="N8" i="25"/>
  <c r="M17" i="25"/>
  <c r="M8" i="25"/>
  <c r="H17" i="25"/>
  <c r="H8" i="25"/>
  <c r="G17" i="25"/>
  <c r="F17" i="25"/>
  <c r="F8" i="25"/>
  <c r="E17" i="25"/>
  <c r="E8" i="25"/>
  <c r="D17" i="25"/>
  <c r="D8" i="25"/>
  <c r="C17" i="25"/>
  <c r="I17" i="25" s="1"/>
  <c r="K17" i="25" s="1"/>
  <c r="L17" i="25" s="1"/>
  <c r="C8" i="25"/>
  <c r="I8" i="25" s="1"/>
  <c r="J8" i="25" s="1"/>
  <c r="B17" i="25"/>
  <c r="B8" i="25"/>
  <c r="A8" i="25"/>
  <c r="R17" i="25"/>
  <c r="Q8" i="25"/>
  <c r="R8" i="25"/>
  <c r="X17" i="23"/>
  <c r="W17" i="23"/>
  <c r="P17" i="23"/>
  <c r="O17" i="23"/>
  <c r="N17" i="23"/>
  <c r="M17" i="23"/>
  <c r="Q17" i="23" s="1"/>
  <c r="H17" i="23"/>
  <c r="I17" i="23" s="1"/>
  <c r="J17" i="23" s="1"/>
  <c r="G17" i="23"/>
  <c r="F17" i="23"/>
  <c r="E17" i="23"/>
  <c r="D17" i="23"/>
  <c r="C17" i="23"/>
  <c r="B17" i="23"/>
  <c r="A17" i="23"/>
  <c r="R17" i="23" s="1"/>
  <c r="X8" i="23"/>
  <c r="W8" i="23"/>
  <c r="P8" i="23"/>
  <c r="O8" i="23"/>
  <c r="N8" i="23"/>
  <c r="M8" i="23"/>
  <c r="H8" i="23"/>
  <c r="F8" i="23"/>
  <c r="E8" i="23"/>
  <c r="I8" i="23" s="1"/>
  <c r="K8" i="23" s="1"/>
  <c r="L8" i="23" s="1"/>
  <c r="D8" i="23"/>
  <c r="C8" i="23"/>
  <c r="B8" i="23"/>
  <c r="A8" i="23"/>
  <c r="Q8" i="23"/>
  <c r="R8" i="23"/>
  <c r="X17" i="20"/>
  <c r="W17" i="20"/>
  <c r="P17" i="20"/>
  <c r="O17" i="20"/>
  <c r="N17" i="20"/>
  <c r="M17" i="20"/>
  <c r="H17" i="20"/>
  <c r="G17" i="20"/>
  <c r="F17" i="20"/>
  <c r="E17" i="20"/>
  <c r="D17" i="20"/>
  <c r="C17" i="20"/>
  <c r="I17" i="20" s="1"/>
  <c r="B17" i="20"/>
  <c r="A17" i="20"/>
  <c r="X8" i="20"/>
  <c r="W8" i="20"/>
  <c r="P8" i="20"/>
  <c r="O8" i="20"/>
  <c r="N8" i="20"/>
  <c r="M8" i="20"/>
  <c r="Q8" i="20" s="1"/>
  <c r="H8" i="20"/>
  <c r="F8" i="20"/>
  <c r="E8" i="20"/>
  <c r="D8" i="20"/>
  <c r="C8" i="20"/>
  <c r="B8" i="20"/>
  <c r="A8" i="20"/>
  <c r="R8" i="20" s="1"/>
  <c r="Q17" i="20"/>
  <c r="R17" i="20"/>
  <c r="I8" i="20"/>
  <c r="X17" i="19"/>
  <c r="W17" i="19"/>
  <c r="P17" i="19"/>
  <c r="O17" i="19"/>
  <c r="N17" i="19"/>
  <c r="M17" i="19"/>
  <c r="H17" i="19"/>
  <c r="G17" i="19"/>
  <c r="F17" i="19"/>
  <c r="E17" i="19"/>
  <c r="D17" i="19"/>
  <c r="C17" i="19"/>
  <c r="I17" i="19" s="1"/>
  <c r="B17" i="19"/>
  <c r="A17" i="19"/>
  <c r="X8" i="19"/>
  <c r="W8" i="19"/>
  <c r="P8" i="19"/>
  <c r="O8" i="19"/>
  <c r="N8" i="19"/>
  <c r="M8" i="19"/>
  <c r="Q8" i="19" s="1"/>
  <c r="H8" i="19"/>
  <c r="F8" i="19"/>
  <c r="E8" i="19"/>
  <c r="D8" i="19"/>
  <c r="C8" i="19"/>
  <c r="I8" i="19" s="1"/>
  <c r="B8" i="19"/>
  <c r="A8" i="19"/>
  <c r="Q17" i="19"/>
  <c r="R17" i="19"/>
  <c r="R8" i="19"/>
  <c r="K17" i="31" l="1"/>
  <c r="T8" i="31"/>
  <c r="V8" i="31" s="1"/>
  <c r="S8" i="27"/>
  <c r="U8" i="27" s="1"/>
  <c r="S17" i="27"/>
  <c r="U17" i="27" s="1"/>
  <c r="T17" i="27"/>
  <c r="V17" i="27" s="1"/>
  <c r="T8" i="27"/>
  <c r="V8" i="27" s="1"/>
  <c r="J17" i="27"/>
  <c r="J8" i="27"/>
  <c r="S17" i="25"/>
  <c r="U17" i="25" s="1"/>
  <c r="K8" i="25"/>
  <c r="L8" i="25" s="1"/>
  <c r="J17" i="25"/>
  <c r="J8" i="23"/>
  <c r="S8" i="23"/>
  <c r="U8" i="23" s="1"/>
  <c r="K17" i="23"/>
  <c r="L17" i="23" s="1"/>
  <c r="S17" i="23"/>
  <c r="U17" i="23" s="1"/>
  <c r="K8" i="20"/>
  <c r="L8" i="20" s="1"/>
  <c r="J8" i="20"/>
  <c r="J17" i="20"/>
  <c r="K17" i="20"/>
  <c r="L17" i="20" s="1"/>
  <c r="S8" i="20"/>
  <c r="U8" i="20" s="1"/>
  <c r="K8" i="19"/>
  <c r="L8" i="19" s="1"/>
  <c r="J8" i="19"/>
  <c r="K17" i="19"/>
  <c r="L17" i="19" s="1"/>
  <c r="J17" i="19"/>
  <c r="S8" i="19"/>
  <c r="U8" i="19" s="1"/>
  <c r="S17" i="19"/>
  <c r="U17" i="19" s="1"/>
  <c r="T17" i="19"/>
  <c r="V17" i="19" s="1"/>
  <c r="X17" i="17"/>
  <c r="W17" i="17"/>
  <c r="P17" i="17"/>
  <c r="O17" i="17"/>
  <c r="N17" i="17"/>
  <c r="M17" i="17"/>
  <c r="H17" i="17"/>
  <c r="G17" i="17"/>
  <c r="F17" i="17"/>
  <c r="E17" i="17"/>
  <c r="D17" i="17"/>
  <c r="C17" i="17"/>
  <c r="I17" i="17" s="1"/>
  <c r="B17" i="17"/>
  <c r="A17" i="17"/>
  <c r="R17" i="17" s="1"/>
  <c r="X8" i="17"/>
  <c r="W8" i="17"/>
  <c r="P8" i="17"/>
  <c r="O8" i="17"/>
  <c r="N8" i="17"/>
  <c r="M8" i="17"/>
  <c r="Q8" i="17" s="1"/>
  <c r="H8" i="17"/>
  <c r="F8" i="17"/>
  <c r="E8" i="17"/>
  <c r="D8" i="17"/>
  <c r="C8" i="17"/>
  <c r="B8" i="17"/>
  <c r="A8" i="17"/>
  <c r="R8" i="17" s="1"/>
  <c r="Q17" i="17"/>
  <c r="P17" i="15"/>
  <c r="O17" i="15"/>
  <c r="N17" i="15"/>
  <c r="M17" i="15"/>
  <c r="Q17" i="15" s="1"/>
  <c r="H17" i="15"/>
  <c r="G17" i="15"/>
  <c r="F17" i="15"/>
  <c r="E17" i="15"/>
  <c r="D17" i="15"/>
  <c r="C17" i="15"/>
  <c r="X17" i="15"/>
  <c r="W17" i="15"/>
  <c r="L17" i="31" l="1"/>
  <c r="S17" i="31"/>
  <c r="T17" i="25"/>
  <c r="V17" i="25" s="1"/>
  <c r="S8" i="25"/>
  <c r="T17" i="23"/>
  <c r="V17" i="23" s="1"/>
  <c r="T8" i="23"/>
  <c r="V8" i="23" s="1"/>
  <c r="S17" i="20"/>
  <c r="U17" i="20" s="1"/>
  <c r="T8" i="20"/>
  <c r="V8" i="20" s="1"/>
  <c r="T17" i="20"/>
  <c r="V17" i="20" s="1"/>
  <c r="I8" i="17"/>
  <c r="K8" i="17" s="1"/>
  <c r="T8" i="19"/>
  <c r="V8" i="19" s="1"/>
  <c r="J8" i="17"/>
  <c r="K17" i="17"/>
  <c r="L17" i="17" s="1"/>
  <c r="J17" i="17"/>
  <c r="I17" i="15"/>
  <c r="K17" i="15" s="1"/>
  <c r="L17" i="15" s="1"/>
  <c r="U17" i="31" l="1"/>
  <c r="T17" i="31"/>
  <c r="V17" i="31" s="1"/>
  <c r="U8" i="25"/>
  <c r="T8" i="25"/>
  <c r="V8" i="25" s="1"/>
  <c r="L8" i="17"/>
  <c r="S8" i="17"/>
  <c r="U8" i="17" s="1"/>
  <c r="T8" i="17"/>
  <c r="V8" i="17" s="1"/>
  <c r="S17" i="17"/>
  <c r="U17" i="17" s="1"/>
  <c r="J17" i="15"/>
  <c r="T17" i="17" l="1"/>
  <c r="V17" i="17" s="1"/>
  <c r="X8" i="15"/>
  <c r="W8" i="15"/>
  <c r="P8" i="15"/>
  <c r="O8" i="15"/>
  <c r="N8" i="15"/>
  <c r="M8" i="15"/>
  <c r="H8" i="15"/>
  <c r="F8" i="15"/>
  <c r="E8" i="15"/>
  <c r="D8" i="15"/>
  <c r="Q8" i="15"/>
  <c r="C8" i="15"/>
  <c r="A8" i="15"/>
  <c r="R8" i="15" s="1"/>
  <c r="B8" i="15"/>
  <c r="I8" i="15" l="1"/>
  <c r="K8" i="15" s="1"/>
  <c r="S8" i="15" l="1"/>
  <c r="U8" i="15" s="1"/>
  <c r="L8" i="15"/>
  <c r="J8" i="15"/>
  <c r="T8" i="15" l="1"/>
  <c r="V8" i="15" s="1"/>
  <c r="B17" i="15"/>
  <c r="A17" i="15"/>
  <c r="R17" i="15" s="1"/>
  <c r="S17" i="15" l="1"/>
  <c r="U17" i="15" s="1"/>
  <c r="T17" i="13"/>
  <c r="S17" i="13"/>
  <c r="N17" i="13"/>
  <c r="M17" i="13"/>
  <c r="L17" i="13"/>
  <c r="H17" i="13"/>
  <c r="D17" i="13"/>
  <c r="C17" i="13"/>
  <c r="B17" i="13"/>
  <c r="A17" i="13"/>
  <c r="T8" i="13"/>
  <c r="S8" i="13"/>
  <c r="N8" i="13"/>
  <c r="M8" i="13"/>
  <c r="L8" i="13"/>
  <c r="D8" i="13"/>
  <c r="I8" i="13" s="1"/>
  <c r="J8" i="13" s="1"/>
  <c r="O8" i="13" s="1"/>
  <c r="C8" i="13"/>
  <c r="B8" i="13"/>
  <c r="A8" i="13"/>
  <c r="T17" i="11"/>
  <c r="S17" i="11"/>
  <c r="N17" i="11"/>
  <c r="M17" i="11"/>
  <c r="L17" i="11"/>
  <c r="H17" i="11"/>
  <c r="D17" i="11"/>
  <c r="I17" i="11" s="1"/>
  <c r="J17" i="11" s="1"/>
  <c r="O17" i="11" s="1"/>
  <c r="C17" i="11"/>
  <c r="B17" i="11"/>
  <c r="A17" i="11"/>
  <c r="T8" i="11"/>
  <c r="S8" i="11"/>
  <c r="N8" i="11"/>
  <c r="M8" i="11"/>
  <c r="L8" i="11"/>
  <c r="D8" i="11"/>
  <c r="C8" i="11"/>
  <c r="I8" i="11" s="1"/>
  <c r="J8" i="11" s="1"/>
  <c r="O8" i="11" s="1"/>
  <c r="B8" i="11"/>
  <c r="A8" i="11"/>
  <c r="T17" i="9"/>
  <c r="S17" i="9"/>
  <c r="N17" i="9"/>
  <c r="M17" i="9"/>
  <c r="L17" i="9"/>
  <c r="H17" i="9"/>
  <c r="D17" i="9"/>
  <c r="C17" i="9"/>
  <c r="I17" i="9" s="1"/>
  <c r="J17" i="9" s="1"/>
  <c r="O17" i="9" s="1"/>
  <c r="B17" i="9"/>
  <c r="A17" i="9"/>
  <c r="T8" i="9"/>
  <c r="S8" i="9"/>
  <c r="N8" i="9"/>
  <c r="M8" i="9"/>
  <c r="L8" i="9"/>
  <c r="D8" i="9"/>
  <c r="C8" i="9"/>
  <c r="I8" i="9" s="1"/>
  <c r="J8" i="9" s="1"/>
  <c r="O8" i="9" s="1"/>
  <c r="B8" i="9"/>
  <c r="A8" i="9"/>
  <c r="T17" i="7"/>
  <c r="S17" i="7"/>
  <c r="N17" i="7"/>
  <c r="M17" i="7"/>
  <c r="L17" i="7"/>
  <c r="H17" i="7"/>
  <c r="D17" i="7"/>
  <c r="C17" i="7"/>
  <c r="I17" i="7" s="1"/>
  <c r="J17" i="7" s="1"/>
  <c r="O17" i="7" s="1"/>
  <c r="B17" i="7"/>
  <c r="A17" i="7"/>
  <c r="T8" i="7"/>
  <c r="S8" i="7"/>
  <c r="N8" i="7"/>
  <c r="M8" i="7"/>
  <c r="L8" i="7"/>
  <c r="D8" i="7"/>
  <c r="I8" i="7" s="1"/>
  <c r="J8" i="7" s="1"/>
  <c r="O8" i="7" s="1"/>
  <c r="C8" i="7"/>
  <c r="B8" i="7"/>
  <c r="A8" i="7"/>
  <c r="T8" i="2"/>
  <c r="S8" i="2"/>
  <c r="T17" i="2"/>
  <c r="S17" i="2"/>
  <c r="H17" i="2"/>
  <c r="C17" i="2"/>
  <c r="I17" i="2" s="1"/>
  <c r="J17" i="2" s="1"/>
  <c r="O17" i="2" s="1"/>
  <c r="D17" i="2"/>
  <c r="C8" i="2"/>
  <c r="D8" i="2"/>
  <c r="I8" i="2"/>
  <c r="J8" i="2"/>
  <c r="O8" i="2" s="1"/>
  <c r="M17" i="2"/>
  <c r="N17" i="2"/>
  <c r="N8" i="2"/>
  <c r="M8" i="2"/>
  <c r="L17" i="2"/>
  <c r="L8" i="2"/>
  <c r="B17" i="2"/>
  <c r="B8" i="2"/>
  <c r="A17" i="2"/>
  <c r="A8" i="2"/>
  <c r="T17" i="5"/>
  <c r="S17" i="5"/>
  <c r="N17" i="5"/>
  <c r="M17" i="5"/>
  <c r="L17" i="5"/>
  <c r="H17" i="5"/>
  <c r="C17" i="5"/>
  <c r="D17" i="5"/>
  <c r="I17" i="5"/>
  <c r="J17" i="5" s="1"/>
  <c r="O17" i="5" s="1"/>
  <c r="B17" i="5"/>
  <c r="A17" i="5"/>
  <c r="T8" i="5"/>
  <c r="S8" i="5"/>
  <c r="N8" i="5"/>
  <c r="M8" i="5"/>
  <c r="L8" i="5"/>
  <c r="D8" i="5"/>
  <c r="C8" i="5"/>
  <c r="I8" i="5"/>
  <c r="J8" i="5" s="1"/>
  <c r="O8" i="5" s="1"/>
  <c r="B8" i="5"/>
  <c r="A8" i="5"/>
  <c r="T17" i="15" l="1"/>
  <c r="V17" i="15" s="1"/>
  <c r="P8" i="11"/>
  <c r="R8" i="11" s="1"/>
  <c r="Q8" i="11"/>
  <c r="Q8" i="2"/>
  <c r="P8" i="2"/>
  <c r="R8" i="2" s="1"/>
  <c r="P17" i="2"/>
  <c r="R17" i="2" s="1"/>
  <c r="Q17" i="2"/>
  <c r="Q17" i="11"/>
  <c r="P17" i="11"/>
  <c r="R17" i="11" s="1"/>
  <c r="Q8" i="5"/>
  <c r="P8" i="5"/>
  <c r="R8" i="5" s="1"/>
  <c r="P8" i="9"/>
  <c r="R8" i="9" s="1"/>
  <c r="Q8" i="9"/>
  <c r="P17" i="5"/>
  <c r="R17" i="5" s="1"/>
  <c r="Q17" i="5"/>
  <c r="Q17" i="9"/>
  <c r="P17" i="9"/>
  <c r="R17" i="9" s="1"/>
  <c r="Q8" i="7"/>
  <c r="P8" i="7"/>
  <c r="R8" i="7" s="1"/>
  <c r="Q17" i="7"/>
  <c r="P17" i="7"/>
  <c r="R17" i="7" s="1"/>
  <c r="I17" i="13"/>
  <c r="J17" i="13" s="1"/>
  <c r="O17" i="13" s="1"/>
  <c r="Q8" i="13"/>
  <c r="P8" i="13"/>
  <c r="R8" i="13" s="1"/>
  <c r="P17" i="13"/>
  <c r="R17" i="13" s="1"/>
  <c r="Q1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4FA912B-9C1F-9046-8D38-45149A0C80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366B0A22-5F36-5048-B271-75AC21CBDE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B8E10E2B-3DA0-8448-9E00-508D668B7DF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28AF8E88-DD45-5B43-A596-9BB6DDF1B24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7A892A6-3966-864F-AD4B-8DB5FE3780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F7476081-9502-6743-8923-E6EF1FB775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04BA78D-D32E-694F-AE10-CA81A84D2D5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2932D42-A8F6-544A-9744-201E0B64F0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83F3AE0-A750-994D-8A00-680B166614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45645C93-3370-4D40-8BBB-D97A889AEF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5622EAE-81C4-2340-B010-F1BE7CA1C8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7D61E85-D7C6-D147-A5CE-A60183A146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C53A9978-A534-B841-8E5A-C1A755D073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542CE820-942B-EC45-B182-B311359252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66C83BC8-09BF-7C49-8747-EF6CB7E3BE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17E70AC9-2533-4548-A223-30F6FEB091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EC369EB4-D11F-3F45-B0CD-E5D13A7CB47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775B8FDA-47BF-3C46-A23D-EA9CA7086F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<sst xmlns="http://schemas.openxmlformats.org/spreadsheetml/2006/main" count="2394" uniqueCount="287">
  <si>
    <t xml:space="preserve">relied upon. The workbook is not an appropriate substitute for obtaining an offer from an energy retailer.  The information presented </t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</si>
  <si>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</si>
  <si>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</si>
  <si>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</si>
  <si>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</si>
  <si>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</si>
  <si>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</si>
  <si>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 xml:space="preserve">workbook, it is suitable for use only as a research and advocacy tool. We do not accept any legal responsibility for errors or inaccuracies. </t>
  </si>
  <si>
    <t>April</t>
  </si>
  <si>
    <t>Source: www.powerandwater.com.au</t>
  </si>
  <si>
    <t>Tab colors:</t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</si>
  <si>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</si>
  <si>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</si>
  <si>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</si>
  <si>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</si>
  <si>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</si>
  <si>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*All daily inclining block thresholds have been multiplied by 91 to calculate quarterly bills.</t>
    <phoneticPr fontId="3" type="noConversion"/>
  </si>
  <si>
    <t>NT Workbook 1 - Electricity offers</t>
    <phoneticPr fontId="3" type="noConversion"/>
  </si>
  <si>
    <t xml:space="preserve">changes to SME energy offers in the Northern Territory.  </t>
    <phoneticPr fontId="3" type="noConversion"/>
  </si>
  <si>
    <t>this analysis include the two most common electricity offers based on meter type:</t>
    <phoneticPr fontId="3" type="noConversion"/>
  </si>
  <si>
    <t xml:space="preserve">2) Two Rate (also known time of use). </t>
    <phoneticPr fontId="3" type="noConversion"/>
  </si>
  <si>
    <t>NT Retailers:</t>
    <phoneticPr fontId="3" type="noConversion"/>
  </si>
  <si>
    <t>Jacana Energy</t>
    <phoneticPr fontId="3" type="noConversion"/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</si>
  <si>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</si>
  <si>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</si>
  <si>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</si>
  <si>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</si>
  <si>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</si>
  <si>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 xml:space="preserve">1) Single rate (also known as flat rate). </t>
    <phoneticPr fontId="3" type="noConversion"/>
  </si>
  <si>
    <t>*All supply charges published as quarterly charges have been divided by 91 days.</t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</si>
  <si>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</si>
  <si>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</si>
  <si>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</si>
  <si>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</si>
  <si>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</si>
  <si>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</si>
  <si>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</si>
  <si>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</si>
  <si>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</si>
  <si>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</si>
  <si>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</si>
  <si>
    <t>Retailer</t>
  </si>
  <si>
    <t>Supply (c/day)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</si>
  <si>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</si>
  <si>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</si>
  <si>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</si>
  <si>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</si>
  <si>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</si>
  <si>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</si>
  <si>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</si>
  <si>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</si>
  <si>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</si>
  <si>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</si>
  <si>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</si>
  <si>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</si>
  <si>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</si>
  <si>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Two rate </t>
    <phoneticPr fontId="3" type="noConversion"/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</si>
  <si>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</si>
  <si>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</si>
  <si>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</si>
  <si>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NORTHERN TERRITORY, PWC</t>
    <phoneticPr fontId="3" type="noConversion"/>
  </si>
  <si>
    <t>Small Business Electricity Offers</t>
    <phoneticPr fontId="3" type="noConversion"/>
  </si>
  <si>
    <t>Off-peak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</si>
  <si>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</si>
  <si>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</si>
  <si>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</si>
  <si>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</si>
  <si>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</si>
  <si>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</si>
  <si>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</si>
  <si>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</si>
  <si>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</si>
  <si>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</si>
  <si>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</si>
  <si>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</si>
  <si>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</si>
  <si>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</si>
  <si>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block type</t>
  </si>
  <si>
    <t>PWC</t>
    <phoneticPr fontId="3" type="noConversion"/>
  </si>
  <si>
    <t>Two Rate</t>
    <phoneticPr fontId="3" type="noConversion"/>
  </si>
  <si>
    <t>NT-Two rate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</si>
  <si>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</si>
  <si>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</si>
  <si>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</si>
  <si>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</si>
  <si>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</si>
  <si>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</si>
  <si>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</si>
  <si>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</si>
  <si>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</si>
  <si>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</si>
  <si>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</si>
  <si>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</si>
  <si>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</si>
  <si>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</si>
  <si>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</si>
  <si>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</si>
  <si>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</si>
  <si>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</si>
  <si>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</si>
  <si>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</si>
  <si>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</si>
  <si>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</si>
  <si>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</si>
  <si>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</si>
  <si>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Comments</t>
    <phoneticPr fontId="3" type="noConversion"/>
  </si>
  <si>
    <t>NT</t>
    <phoneticPr fontId="3" type="noConversion"/>
  </si>
  <si>
    <t>PWC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</si>
  <si>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</si>
  <si>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</si>
  <si>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</si>
  <si>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Jacana Energy</t>
    <phoneticPr fontId="3" type="noConversion"/>
  </si>
  <si>
    <t xml:space="preserve">Regulated </t>
    <phoneticPr fontId="3" type="noConversion"/>
  </si>
  <si>
    <t>NT-Single</t>
    <phoneticPr fontId="3" type="noConversion"/>
  </si>
  <si>
    <t>net</t>
    <phoneticPr fontId="3" type="noConversion"/>
  </si>
  <si>
    <t>NT</t>
    <phoneticPr fontId="3" type="noConversion"/>
  </si>
  <si>
    <t>Name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</si>
  <si>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</si>
  <si>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</si>
  <si>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</si>
  <si>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</si>
  <si>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</si>
  <si>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</si>
  <si>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</si>
  <si>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</si>
  <si>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</si>
  <si>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</si>
  <si>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</si>
  <si>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</si>
  <si>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</si>
  <si>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</si>
  <si>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</si>
  <si>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</si>
  <si>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</si>
  <si>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</si>
  <si>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</si>
  <si>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</si>
  <si>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solar (net/gross)</t>
  </si>
  <si>
    <t>ID</t>
  </si>
  <si>
    <t>Timestamp</t>
    <phoneticPr fontId="3" type="noConversion"/>
  </si>
  <si>
    <t>October</t>
  </si>
  <si>
    <t>NT</t>
    <phoneticPr fontId="9" type="noConversion"/>
  </si>
  <si>
    <t>PWC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</si>
  <si>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</si>
  <si>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</si>
  <si>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</si>
  <si>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Jacana Energy</t>
    <phoneticPr fontId="9" type="noConversion"/>
  </si>
  <si>
    <t xml:space="preserve">Regulated </t>
    <phoneticPr fontId="9" type="noConversion"/>
  </si>
  <si>
    <t>NT-Single</t>
    <phoneticPr fontId="9" type="noConversion"/>
  </si>
  <si>
    <t>net</t>
    <phoneticPr fontId="9" type="noConversion"/>
  </si>
  <si>
    <t>Two Rate</t>
    <phoneticPr fontId="9" type="noConversion"/>
  </si>
  <si>
    <t xml:space="preserve">Regulated </t>
    <phoneticPr fontId="9" type="noConversion"/>
  </si>
  <si>
    <t>NT-Two rate</t>
    <phoneticPr fontId="9" type="noConversion"/>
  </si>
  <si>
    <t>n</t>
    <phoneticPr fontId="9" type="noConversion"/>
  </si>
  <si>
    <t>net</t>
    <phoneticPr fontId="9" type="noConversion"/>
  </si>
  <si>
    <t>NT</t>
    <phoneticPr fontId="8" type="noConversion"/>
  </si>
  <si>
    <t>PWC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</si>
  <si>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</si>
  <si>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</si>
  <si>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</si>
  <si>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Jacana Energy</t>
    <phoneticPr fontId="8" type="noConversion"/>
  </si>
  <si>
    <t xml:space="preserve">Regulated </t>
    <phoneticPr fontId="8" type="noConversion"/>
  </si>
  <si>
    <t>NT-Single</t>
    <phoneticPr fontId="8" type="noConversion"/>
  </si>
  <si>
    <t>net</t>
    <phoneticPr fontId="8" type="noConversion"/>
  </si>
  <si>
    <t>https://jacanaenergy.com.au/news_and_publications/publications/tariffs_and_pricing/Gazette_no_G26_28_June_2017.pdf</t>
  </si>
  <si>
    <t>Unchanged</t>
  </si>
  <si>
    <t>Two Rate</t>
    <phoneticPr fontId="8" type="noConversion"/>
  </si>
  <si>
    <t>NT-Two rate</t>
    <phoneticPr fontId="8" type="noConversion"/>
  </si>
  <si>
    <t>Price fix (months)</t>
  </si>
  <si>
    <t>Price fix (date)</t>
  </si>
  <si>
    <t>https://www.jacanaenergy.com.au/news_and_publications/publications/tariffs_and_pricing/Tariff_and_Pricing.pdf</t>
  </si>
  <si>
    <t xml:space="preserve">*Regulated electricity offers as of April 2016, April 2017, October 2017, April 2018, October 2018, </t>
  </si>
  <si>
    <t>NT</t>
  </si>
  <si>
    <t>PWC</t>
  </si>
  <si>
    <t>Single</t>
  </si>
  <si>
    <t>y</t>
  </si>
  <si>
    <t>n</t>
  </si>
  <si>
    <t>Jacana Energy</t>
  </si>
  <si>
    <t xml:space="preserve">Regulated </t>
  </si>
  <si>
    <t>NT-Single</t>
  </si>
  <si>
    <t>net</t>
  </si>
  <si>
    <t>https://www.jacanaenergy.com.au/news_and_publications/publications/tariffs_and_pricing/Electricity-prices-brochure-2019.pdf</t>
  </si>
  <si>
    <t>Two Rate</t>
  </si>
  <si>
    <t>NT-Two rate</t>
  </si>
  <si>
    <t>Annual consumption only</t>
  </si>
  <si>
    <t>Annual bill (incl GST)</t>
  </si>
  <si>
    <t>Type of discount</t>
  </si>
  <si>
    <t>Discount is inclusive or exclusive of GST</t>
  </si>
  <si>
    <t>https://www.jacanaenergy.com.au/business_customers/pricing#commercialtariffs</t>
  </si>
  <si>
    <t>Changed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</si>
  <si>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</si>
  <si>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</si>
  <si>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</si>
  <si>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</si>
  <si>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</si>
  <si>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</si>
  <si>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</si>
  <si>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</si>
  <si>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Name</t>
    <phoneticPr fontId="0" type="noConversion"/>
  </si>
  <si>
    <t>Peak 1st step (kWh)</t>
    <phoneticPr fontId="0" type="noConversion"/>
  </si>
  <si>
    <t>Peak 2nd step (kWh)</t>
    <phoneticPr fontId="0" type="noConversion"/>
  </si>
  <si>
    <t>Peak 3rd step (kWh)</t>
    <phoneticPr fontId="0" type="noConversion"/>
  </si>
  <si>
    <t>Peak 4th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</si>
  <si>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</si>
  <si>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</si>
  <si>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</si>
  <si>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</si>
  <si>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</si>
  <si>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Off peak 4th rate (c/kWh)</t>
    <phoneticPr fontId="0" type="noConversion"/>
  </si>
  <si>
    <t>Seasonal tariff with non-seasonal off-peak rate (c/kWh)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</si>
  <si>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</si>
  <si>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</si>
  <si>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</si>
  <si>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</si>
  <si>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</si>
  <si>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</si>
  <si>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</si>
  <si>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</si>
  <si>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</si>
  <si>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</si>
  <si>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</si>
  <si>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</si>
  <si>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</si>
  <si>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</si>
  <si>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</si>
  <si>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</si>
  <si>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</si>
  <si>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</si>
  <si>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</si>
  <si>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</si>
  <si>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</si>
  <si>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</si>
  <si>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</si>
  <si>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</si>
  <si>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</si>
  <si>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</si>
  <si>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</si>
  <si>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</si>
  <si>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</si>
  <si>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</si>
  <si>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</si>
  <si>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</si>
  <si>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</si>
  <si>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</si>
  <si>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</si>
  <si>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</si>
  <si>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</si>
  <si>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</si>
  <si>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</si>
  <si>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 xml:space="preserve"> Supply (c/day)</t>
  </si>
  <si>
    <t xml:space="preserve">  Single or peak rate (c/kWh)</t>
  </si>
  <si>
    <t xml:space="preserve">  Peak 2nd rate (c/kWh)</t>
  </si>
  <si>
    <t xml:space="preserve">  Peak 3rd rate (c/kWh)</t>
  </si>
  <si>
    <t xml:space="preserve">  Seasonal: peak/ off-peak rate (c/kWh)</t>
  </si>
  <si>
    <t xml:space="preserve">  Off-peak rate (c/kWh)</t>
  </si>
  <si>
    <t xml:space="preserve">  Seasonal: Off-peak/ Off-peak rate (c/kWh)</t>
  </si>
  <si>
    <t xml:space="preserve">  Cont' off peak</t>
  </si>
  <si>
    <t xml:space="preserve">  Shoulder (c/kWh)</t>
  </si>
  <si>
    <t xml:space="preserve">  Peak or single Capacity charge  (c/kVA/day)</t>
  </si>
  <si>
    <t xml:space="preserve">  Shoulder Capacity charge  (c/kVA/day)</t>
  </si>
  <si>
    <t xml:space="preserve">  Off-peak Capacity charge  (c/kVA/day)</t>
  </si>
  <si>
    <t>https://www.jacanaenergy.com.au/business_customers/pricing</t>
  </si>
  <si>
    <t>NT</t>
    <phoneticPr fontId="0" type="noConversion"/>
  </si>
  <si>
    <t>PWC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</si>
  <si>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</si>
  <si>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</si>
  <si>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</si>
  <si>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Jacana Energy</t>
    <phoneticPr fontId="0" type="noConversion"/>
  </si>
  <si>
    <t xml:space="preserve">Regulated </t>
    <phoneticPr fontId="0" type="noConversion"/>
  </si>
  <si>
    <t>NT-Single</t>
    <phoneticPr fontId="0" type="noConversion"/>
  </si>
  <si>
    <t>https://www.jacanaenergy.com.au/news_and_publications/publications/tariffs_and_pricing/JE_Tariff-and-Pricing_V27_02.pdf</t>
  </si>
  <si>
    <t>Two Rate</t>
    <phoneticPr fontId="0" type="noConversion"/>
  </si>
  <si>
    <t>NT-Two rate</t>
    <phoneticPr fontId="0" type="noConversion"/>
  </si>
  <si>
    <t xml:space="preserve">April </t>
  </si>
  <si>
    <t>NT</t>
    <phoneticPr fontId="7" type="noConversion"/>
  </si>
  <si>
    <t>PWC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</si>
  <si>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</si>
  <si>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</si>
  <si>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</si>
  <si>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Jacana Energy</t>
    <phoneticPr fontId="7" type="noConversion"/>
  </si>
  <si>
    <t xml:space="preserve">Regulated </t>
    <phoneticPr fontId="7" type="noConversion"/>
  </si>
  <si>
    <t>NT-Single</t>
    <phoneticPr fontId="7" type="noConversion"/>
  </si>
  <si>
    <t>https://www.jacanaenergy.com.au/your-business/pricing-plans/business-pricing-and-tariffs</t>
  </si>
  <si>
    <t>Two Rate</t>
    <phoneticPr fontId="7" type="noConversion"/>
  </si>
  <si>
    <t>NT-Two rate</t>
    <phoneticPr fontId="7" type="noConversion"/>
  </si>
  <si>
    <t>April 2019, October 2019, April 2020, October 2020, April 2021, October 2021, April 2022, October 2022, April 2023 and October 2023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</si>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</sst>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35">
    <xf numFmtId="0" fontId="0" fillId="0" borderId="0" xfId="0"/>
    <xf numFmtId="0" fontId="0" fillId="4" borderId="0" xfId="0" applyFill="1" applyAlignment="1">
      <alignment horizontal="right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5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0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3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10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10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0" fillId="4" borderId="15" xfId="0" applyFill="1" applyBorder="1"/>
    <xf numFmtId="14" fontId="2" fillId="0" borderId="15" xfId="0" applyNumberFormat="1" applyFont="1" applyBorder="1"/>
    <xf numFmtId="14" fontId="0" fillId="0" borderId="15" xfId="0" applyNumberFormat="1" applyBorder="1" applyAlignment="1">
      <alignment horizontal="left"/>
    </xf>
    <xf numFmtId="0" fontId="0" fillId="0" borderId="15" xfId="0" applyBorder="1"/>
    <xf numFmtId="14" fontId="0" fillId="0" borderId="15" xfId="0" applyNumberFormat="1" applyBorder="1"/>
    <xf numFmtId="0" fontId="0" fillId="0" borderId="15" xfId="0" applyBorder="1" applyAlignment="1">
      <alignment horizontal="center"/>
    </xf>
    <xf numFmtId="0" fontId="4" fillId="3" borderId="13" xfId="0" applyFont="1" applyFill="1" applyBorder="1"/>
    <xf numFmtId="0" fontId="4" fillId="3" borderId="0" xfId="0" applyFont="1" applyFill="1"/>
    <xf numFmtId="0" fontId="4" fillId="3" borderId="8" xfId="0" applyFont="1" applyFill="1" applyBorder="1"/>
    <xf numFmtId="0" fontId="4" fillId="3" borderId="2" xfId="0" applyFont="1" applyFill="1" applyBorder="1"/>
    <xf numFmtId="0" fontId="4" fillId="3" borderId="1" xfId="0" applyFont="1" applyFill="1" applyBorder="1"/>
    <xf numFmtId="0" fontId="7" fillId="3" borderId="0" xfId="0" applyFont="1" applyFill="1"/>
    <xf numFmtId="0" fontId="9" fillId="3" borderId="0" xfId="0" applyFont="1" applyFill="1"/>
    <xf numFmtId="0" fontId="8" fillId="3" borderId="0" xfId="0" applyFont="1" applyFill="1"/>
    <xf numFmtId="0" fontId="8" fillId="3" borderId="12" xfId="0" applyFont="1" applyFill="1" applyBorder="1"/>
    <xf numFmtId="0" fontId="10" fillId="3" borderId="13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5" fillId="3" borderId="0" xfId="0" applyFont="1" applyFill="1"/>
    <xf numFmtId="0" fontId="10" fillId="3" borderId="0" xfId="0" applyFont="1" applyFill="1"/>
    <xf numFmtId="0" fontId="0" fillId="3" borderId="0" xfId="0" applyFill="1"/>
    <xf numFmtId="0" fontId="11" fillId="3" borderId="0" xfId="0" applyFont="1" applyFill="1"/>
    <xf numFmtId="0" fontId="9" fillId="3" borderId="1" xfId="0" applyFont="1" applyFill="1" applyBorder="1"/>
    <xf numFmtId="0" fontId="9" fillId="3" borderId="16" xfId="0" applyFont="1" applyFill="1" applyBorder="1"/>
    <xf numFmtId="0" fontId="1" fillId="5" borderId="12" xfId="0" applyFont="1" applyFill="1" applyBorder="1"/>
    <xf numFmtId="0" fontId="9" fillId="5" borderId="14" xfId="0" applyFont="1" applyFill="1" applyBorder="1"/>
    <xf numFmtId="0" fontId="4" fillId="6" borderId="0" xfId="0" applyFont="1" applyFill="1"/>
    <xf numFmtId="0" fontId="0" fillId="3" borderId="2" xfId="0" applyFill="1" applyBorder="1"/>
    <xf numFmtId="0" fontId="10" fillId="0" borderId="1" xfId="0" applyFont="1" applyBorder="1"/>
    <xf numFmtId="0" fontId="9" fillId="3" borderId="12" xfId="0" applyFont="1" applyFill="1" applyBorder="1"/>
    <xf numFmtId="17" fontId="9" fillId="16" borderId="8" xfId="0" applyNumberFormat="1" applyFont="1" applyFill="1" applyBorder="1"/>
    <xf numFmtId="0" fontId="9" fillId="16" borderId="11" xfId="0" applyFont="1" applyFill="1" applyBorder="1"/>
    <xf numFmtId="17" fontId="9" fillId="17" borderId="2" xfId="0" applyNumberFormat="1" applyFont="1" applyFill="1" applyBorder="1"/>
    <xf numFmtId="0" fontId="9" fillId="17" borderId="16" xfId="0" applyFont="1" applyFill="1" applyBorder="1"/>
    <xf numFmtId="17" fontId="9" fillId="18" borderId="8" xfId="0" applyNumberFormat="1" applyFont="1" applyFill="1" applyBorder="1"/>
    <xf numFmtId="0" fontId="9" fillId="18" borderId="11" xfId="0" applyFont="1" applyFill="1" applyBorder="1"/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4" fillId="2" borderId="1" xfId="0" applyFont="1" applyFill="1" applyBorder="1" applyProtection="1">
      <protection hidden="1"/>
    </xf>
    <xf numFmtId="0" fontId="6" fillId="3" borderId="12" xfId="0" applyFont="1" applyFill="1" applyBorder="1" applyProtection="1">
      <protection hidden="1"/>
    </xf>
    <xf numFmtId="0" fontId="4" fillId="3" borderId="13" xfId="0" applyFont="1" applyFill="1" applyBorder="1" applyProtection="1">
      <protection hidden="1"/>
    </xf>
    <xf numFmtId="0" fontId="4" fillId="3" borderId="14" xfId="0" applyFont="1" applyFill="1" applyBorder="1" applyProtection="1">
      <protection hidden="1"/>
    </xf>
    <xf numFmtId="0" fontId="4" fillId="3" borderId="8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4" fillId="3" borderId="11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0" borderId="2" xfId="0" applyFont="1" applyBorder="1" applyProtection="1">
      <protection hidden="1"/>
    </xf>
    <xf numFmtId="0" fontId="4" fillId="0" borderId="1" xfId="0" applyFont="1" applyBorder="1" applyProtection="1">
      <protection hidden="1"/>
    </xf>
    <xf numFmtId="4" fontId="4" fillId="3" borderId="6" xfId="0" applyNumberFormat="1" applyFont="1" applyFill="1" applyBorder="1" applyProtection="1">
      <protection hidden="1"/>
    </xf>
    <xf numFmtId="4" fontId="4" fillId="3" borderId="4" xfId="0" applyNumberFormat="1" applyFont="1" applyFill="1" applyBorder="1" applyProtection="1">
      <protection hidden="1"/>
    </xf>
    <xf numFmtId="4" fontId="4" fillId="3" borderId="5" xfId="0" applyNumberFormat="1" applyFont="1" applyFill="1" applyBorder="1" applyProtection="1">
      <protection hidden="1"/>
    </xf>
    <xf numFmtId="2" fontId="4" fillId="3" borderId="4" xfId="0" applyNumberFormat="1" applyFont="1" applyFill="1" applyBorder="1" applyAlignment="1" applyProtection="1">
      <alignment horizontal="right"/>
      <protection hidden="1"/>
    </xf>
    <xf numFmtId="3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4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0" fontId="4" fillId="3" borderId="2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5" fillId="6" borderId="0" xfId="0" applyFont="1" applyFill="1" applyProtection="1">
      <protection locked="0"/>
    </xf>
    <xf numFmtId="9" fontId="5" fillId="6" borderId="0" xfId="0" applyNumberFormat="1" applyFont="1" applyFill="1" applyProtection="1">
      <protection locked="0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" xfId="0" applyFont="1" applyFill="1" applyBorder="1" applyProtection="1">
      <protection hidden="1"/>
    </xf>
    <xf numFmtId="17" fontId="9" fillId="19" borderId="8" xfId="0" applyNumberFormat="1" applyFont="1" applyFill="1" applyBorder="1"/>
    <xf numFmtId="0" fontId="9" fillId="19" borderId="11" xfId="0" applyFont="1" applyFill="1" applyBorder="1"/>
    <xf numFmtId="0" fontId="0" fillId="0" borderId="0" xfId="0" applyAlignment="1">
      <alignment horizontal="left"/>
    </xf>
    <xf numFmtId="0" fontId="4" fillId="0" borderId="17" xfId="0" applyFont="1" applyBorder="1" applyProtection="1">
      <protection hidden="1"/>
    </xf>
    <xf numFmtId="0" fontId="4" fillId="0" borderId="4" xfId="0" applyFont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3" borderId="7" xfId="0" applyFont="1" applyFill="1" applyBorder="1" applyAlignment="1" applyProtection="1">
      <alignment horizontal="right"/>
      <protection hidden="1"/>
    </xf>
    <xf numFmtId="0" fontId="4" fillId="3" borderId="4" xfId="0" applyFont="1" applyFill="1" applyBorder="1" applyAlignment="1" applyProtection="1">
      <alignment horizontal="right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6" fillId="5" borderId="15" xfId="0" applyFont="1" applyFill="1" applyBorder="1" applyAlignment="1" applyProtection="1">
      <alignment wrapText="1"/>
      <protection hidden="1"/>
    </xf>
    <xf numFmtId="0" fontId="5" fillId="5" borderId="15" xfId="0" applyFont="1" applyFill="1" applyBorder="1" applyAlignment="1" applyProtection="1">
      <alignment wrapText="1"/>
      <protection hidden="1"/>
    </xf>
    <xf numFmtId="0" fontId="4" fillId="5" borderId="15" xfId="0" applyFont="1" applyFill="1" applyBorder="1" applyAlignment="1" applyProtection="1">
      <alignment horizontal="center" wrapText="1"/>
      <protection hidden="1"/>
    </xf>
    <xf numFmtId="0" fontId="5" fillId="5" borderId="15" xfId="0" applyFont="1" applyFill="1" applyBorder="1" applyAlignment="1" applyProtection="1">
      <alignment horizontal="center" wrapText="1"/>
      <protection hidden="1"/>
    </xf>
    <xf numFmtId="0" fontId="4" fillId="5" borderId="18" xfId="0" applyFont="1" applyFill="1" applyBorder="1" applyAlignment="1" applyProtection="1">
      <alignment horizontal="center" wrapText="1"/>
      <protection hidden="1"/>
    </xf>
    <xf numFmtId="0" fontId="6" fillId="5" borderId="19" xfId="0" applyFont="1" applyFill="1" applyBorder="1" applyAlignment="1" applyProtection="1">
      <alignment wrapText="1"/>
      <protection hidden="1"/>
    </xf>
    <xf numFmtId="0" fontId="6" fillId="5" borderId="20" xfId="0" applyFont="1" applyFill="1" applyBorder="1" applyAlignment="1" applyProtection="1">
      <alignment wrapText="1"/>
      <protection hidden="1"/>
    </xf>
    <xf numFmtId="0" fontId="6" fillId="5" borderId="21" xfId="0" applyFont="1" applyFill="1" applyBorder="1" applyAlignment="1" applyProtection="1">
      <alignment wrapText="1"/>
      <protection hidden="1"/>
    </xf>
    <xf numFmtId="17" fontId="9" fillId="20" borderId="8" xfId="0" applyNumberFormat="1" applyFont="1" applyFill="1" applyBorder="1"/>
    <xf numFmtId="0" fontId="9" fillId="20" borderId="11" xfId="0" applyFont="1" applyFill="1" applyBorder="1"/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1" xfId="0" applyFont="1" applyFill="1" applyBorder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17" fontId="9" fillId="22" borderId="8" xfId="0" applyNumberFormat="1" applyFont="1" applyFill="1" applyBorder="1"/>
    <xf numFmtId="0" fontId="9" fillId="22" borderId="11" xfId="0" applyFont="1" applyFill="1" applyBorder="1"/>
    <xf numFmtId="0" fontId="4" fillId="23" borderId="13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1" xfId="0" applyFont="1" applyFill="1" applyBorder="1" applyProtection="1">
      <protection hidden="1"/>
    </xf>
    <xf numFmtId="0" fontId="4" fillId="24" borderId="0" xfId="0" applyFont="1" applyFill="1" applyAlignment="1" applyProtection="1">
      <alignment wrapText="1"/>
      <protection hidden="1"/>
    </xf>
    <xf numFmtId="0" fontId="9" fillId="24" borderId="8" xfId="0" applyFont="1" applyFill="1" applyBorder="1"/>
    <xf numFmtId="0" fontId="9" fillId="24" borderId="11" xfId="0" applyFont="1" applyFill="1" applyBorder="1"/>
    <xf numFmtId="2" fontId="0" fillId="0" borderId="15" xfId="0" applyNumberFormat="1" applyBorder="1"/>
    <xf numFmtId="0" fontId="4" fillId="25" borderId="0" xfId="0" applyFont="1" applyFill="1" applyAlignment="1" applyProtection="1">
      <alignment wrapText="1"/>
      <protection hidden="1"/>
    </xf>
    <xf numFmtId="0" fontId="4" fillId="25" borderId="0" xfId="0" applyFont="1" applyFill="1" applyProtection="1">
      <protection hidden="1"/>
    </xf>
    <xf numFmtId="0" fontId="4" fillId="23" borderId="22" xfId="0" applyFont="1" applyFill="1" applyBorder="1" applyAlignment="1" applyProtection="1">
      <alignment horizontal="center" wrapText="1"/>
      <protection hidden="1"/>
    </xf>
    <xf numFmtId="0" fontId="5" fillId="23" borderId="22" xfId="0" applyFont="1" applyFill="1" applyBorder="1" applyAlignment="1" applyProtection="1">
      <alignment horizontal="center" wrapText="1"/>
      <protection hidden="1"/>
    </xf>
    <xf numFmtId="0" fontId="6" fillId="23" borderId="22" xfId="0" applyFont="1" applyFill="1" applyBorder="1" applyAlignment="1" applyProtection="1">
      <alignment wrapText="1"/>
      <protection hidden="1"/>
    </xf>
    <xf numFmtId="0" fontId="5" fillId="23" borderId="22" xfId="0" applyFont="1" applyFill="1" applyBorder="1" applyAlignment="1" applyProtection="1">
      <alignment wrapText="1"/>
      <protection hidden="1"/>
    </xf>
    <xf numFmtId="0" fontId="4" fillId="3" borderId="23" xfId="0" applyFont="1" applyFill="1" applyBorder="1" applyProtection="1">
      <protection hidden="1"/>
    </xf>
    <xf numFmtId="0" fontId="5" fillId="5" borderId="22" xfId="0" applyFont="1" applyFill="1" applyBorder="1" applyAlignment="1" applyProtection="1">
      <alignment horizontal="center" wrapText="1"/>
      <protection hidden="1"/>
    </xf>
    <xf numFmtId="0" fontId="4" fillId="5" borderId="22" xfId="0" applyFont="1" applyFill="1" applyBorder="1" applyAlignment="1" applyProtection="1">
      <alignment horizontal="center" wrapText="1"/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" xfId="0" applyFont="1" applyFill="1" applyBorder="1" applyProtection="1">
      <protection hidden="1"/>
    </xf>
    <xf numFmtId="17" fontId="9" fillId="25" borderId="8" xfId="0" applyNumberFormat="1" applyFont="1" applyFill="1" applyBorder="1"/>
    <xf numFmtId="0" fontId="9" fillId="25" borderId="11" xfId="0" applyFont="1" applyFill="1" applyBorder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9" fillId="26" borderId="8" xfId="0" applyFont="1" applyFill="1" applyBorder="1"/>
    <xf numFmtId="0" fontId="9" fillId="26" borderId="11" xfId="0" applyFont="1" applyFill="1" applyBorder="1"/>
    <xf numFmtId="2" fontId="2" fillId="5" borderId="3" xfId="0" applyNumberFormat="1" applyFont="1" applyFill="1" applyBorder="1" applyAlignment="1">
      <alignment horizontal="right" wrapText="1"/>
    </xf>
    <xf numFmtId="2" fontId="2" fillId="7" borderId="0" xfId="0" applyNumberFormat="1" applyFont="1" applyFill="1" applyAlignment="1">
      <alignment horizontal="right" wrapText="1"/>
    </xf>
    <xf numFmtId="2" fontId="2" fillId="7" borderId="10" xfId="0" applyNumberFormat="1" applyFont="1" applyFill="1" applyBorder="1" applyAlignment="1">
      <alignment horizontal="right" wrapText="1"/>
    </xf>
    <xf numFmtId="2" fontId="2" fillId="8" borderId="0" xfId="0" applyNumberFormat="1" applyFont="1" applyFill="1" applyAlignment="1">
      <alignment horizontal="right" wrapText="1"/>
    </xf>
    <xf numFmtId="2" fontId="2" fillId="9" borderId="9" xfId="0" applyNumberFormat="1" applyFont="1" applyFill="1" applyBorder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2" fillId="11" borderId="0" xfId="0" applyNumberFormat="1" applyFont="1" applyFill="1" applyAlignment="1">
      <alignment horizontal="right" wrapText="1"/>
    </xf>
    <xf numFmtId="0" fontId="2" fillId="11" borderId="0" xfId="0" applyFont="1" applyFill="1" applyAlignment="1">
      <alignment horizontal="right" wrapText="1"/>
    </xf>
    <xf numFmtId="0" fontId="0" fillId="14" borderId="0" xfId="0" applyFill="1" applyAlignment="1">
      <alignment horizontal="center" vertical="center" wrapText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9" fillId="27" borderId="8" xfId="0" applyFont="1" applyFill="1" applyBorder="1"/>
    <xf numFmtId="0" fontId="9" fillId="27" borderId="11" xfId="0" applyFont="1" applyFill="1" applyBorder="1"/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1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0" fillId="28" borderId="0" xfId="0" applyFill="1"/>
    <xf numFmtId="0" fontId="9" fillId="28" borderId="8" xfId="0" applyFont="1" applyFill="1" applyBorder="1"/>
    <xf numFmtId="0" fontId="9" fillId="28" borderId="11" xfId="0" applyFont="1" applyFill="1" applyBorder="1"/>
    <xf numFmtId="0" fontId="14" fillId="0" borderId="15" xfId="1" applyFont="1" applyBorder="1"/>
    <xf numFmtId="14" fontId="14" fillId="0" borderId="15" xfId="1" applyNumberFormat="1" applyFont="1" applyBorder="1"/>
    <xf numFmtId="14" fontId="14" fillId="0" borderId="15" xfId="1" applyNumberFormat="1" applyFont="1" applyBorder="1" applyAlignment="1">
      <alignment horizontal="left"/>
    </xf>
    <xf numFmtId="0" fontId="14" fillId="0" borderId="15" xfId="1" applyFont="1" applyBorder="1" applyAlignment="1">
      <alignment horizontal="center"/>
    </xf>
    <xf numFmtId="2" fontId="14" fillId="0" borderId="15" xfId="1" applyNumberFormat="1" applyFont="1" applyBorder="1"/>
    <xf numFmtId="2" fontId="15" fillId="0" borderId="15" xfId="1" applyNumberFormat="1" applyFont="1" applyBorder="1"/>
    <xf numFmtId="0" fontId="15" fillId="0" borderId="15" xfId="1" applyFont="1" applyBorder="1"/>
    <xf numFmtId="0" fontId="15" fillId="0" borderId="15" xfId="1" applyFont="1" applyBorder="1" applyAlignment="1">
      <alignment horizontal="center"/>
    </xf>
    <xf numFmtId="0" fontId="14" fillId="0" borderId="15" xfId="1" applyFont="1" applyBorder="1" applyAlignment="1">
      <alignment horizontal="left"/>
    </xf>
    <xf numFmtId="0" fontId="14" fillId="0" borderId="0" xfId="1" applyFont="1"/>
    <xf numFmtId="14" fontId="14" fillId="23" borderId="15" xfId="1" applyNumberFormat="1" applyFont="1" applyFill="1" applyBorder="1"/>
    <xf numFmtId="0" fontId="0" fillId="16" borderId="0" xfId="0" applyFill="1"/>
    <xf numFmtId="0" fontId="9" fillId="16" borderId="8" xfId="0" applyFont="1" applyFill="1" applyBorder="1"/>
    <xf numFmtId="0" fontId="14" fillId="0" borderId="15" xfId="0" applyFont="1" applyBorder="1"/>
    <xf numFmtId="14" fontId="14" fillId="29" borderId="15" xfId="0" applyNumberFormat="1" applyFont="1" applyFill="1" applyBorder="1"/>
    <xf numFmtId="14" fontId="14" fillId="0" borderId="15" xfId="0" applyNumberFormat="1" applyFont="1" applyBorder="1" applyAlignment="1">
      <alignment horizontal="left"/>
    </xf>
    <xf numFmtId="14" fontId="14" fillId="0" borderId="15" xfId="0" applyNumberFormat="1" applyFont="1" applyBorder="1"/>
    <xf numFmtId="0" fontId="14" fillId="0" borderId="15" xfId="0" applyFont="1" applyBorder="1" applyAlignment="1">
      <alignment horizontal="center"/>
    </xf>
    <xf numFmtId="2" fontId="14" fillId="0" borderId="15" xfId="0" applyNumberFormat="1" applyFont="1" applyBorder="1"/>
    <xf numFmtId="2" fontId="15" fillId="0" borderId="15" xfId="0" applyNumberFormat="1" applyFont="1" applyBorder="1"/>
    <xf numFmtId="0" fontId="15" fillId="0" borderId="15" xfId="0" applyFont="1" applyBorder="1"/>
    <xf numFmtId="0" fontId="15" fillId="0" borderId="15" xfId="0" applyFont="1" applyBorder="1" applyAlignment="1">
      <alignment horizontal="center"/>
    </xf>
    <xf numFmtId="0" fontId="14" fillId="0" borderId="0" xfId="0" applyFont="1"/>
    <xf numFmtId="0" fontId="4" fillId="0" borderId="0" xfId="0" applyFont="1" applyProtection="1">
      <protection hidden="1"/>
    </xf>
    <xf numFmtId="0" fontId="0" fillId="19" borderId="0" xfId="0" applyFill="1"/>
    <xf numFmtId="0" fontId="4" fillId="30" borderId="0" xfId="0" applyFont="1" applyFill="1" applyProtection="1">
      <protection hidden="1"/>
    </xf>
    <xf numFmtId="0" fontId="0" fillId="30" borderId="0" xfId="0" applyFill="1" applyProtection="1">
      <protection hidden="1"/>
    </xf>
    <xf numFmtId="0" fontId="0" fillId="30" borderId="0" xfId="0" applyFill="1"/>
    <xf numFmtId="0" fontId="5" fillId="30" borderId="0" xfId="0" applyFont="1" applyFill="1" applyProtection="1">
      <protection hidden="1"/>
    </xf>
    <xf numFmtId="0" fontId="4" fillId="30" borderId="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16" fillId="31" borderId="8" xfId="0" applyFont="1" applyFill="1" applyBorder="1"/>
    <xf numFmtId="0" fontId="16" fillId="31" borderId="11" xfId="0" applyFont="1" applyFill="1" applyBorder="1"/>
    <xf numFmtId="0" fontId="9" fillId="30" borderId="8" xfId="0" applyFont="1" applyFill="1" applyBorder="1"/>
    <xf numFmtId="0" fontId="9" fillId="30" borderId="11" xfId="0" applyFont="1" applyFill="1" applyBorder="1"/>
    <xf numFmtId="0" fontId="4" fillId="32" borderId="0" xfId="0" applyFont="1" applyFill="1" applyProtection="1"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5" fillId="32" borderId="0" xfId="0" applyFont="1" applyFill="1" applyProtection="1">
      <protection hidden="1"/>
    </xf>
    <xf numFmtId="0" fontId="4" fillId="32" borderId="1" xfId="0" applyFont="1" applyFill="1" applyBorder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9" fillId="32" borderId="8" xfId="0" applyFont="1" applyFill="1" applyBorder="1"/>
    <xf numFmtId="0" fontId="9" fillId="32" borderId="11" xfId="0" applyFont="1" applyFill="1" applyBorder="1"/>
    <xf numFmtId="14" fontId="14" fillId="25" borderId="15" xfId="0" applyNumberFormat="1" applyFont="1" applyFill="1" applyBorder="1"/>
  </cellXfs>
  <cellStyles count="2">
    <cellStyle name="Normal" xfId="0" builtinId="0"/>
    <cellStyle name="Normal 2" xfId="1" xr:uid="{72142A33-4221-2947-AD61-EB7FBA217443}"/>
  </cellStyles>
  <dxfs count="0"/>
  <tableStyles count="0" defaultTableStyle="TableStyleMedium9" defaultPivotStyle="PivotStyleMedium7"/>
  <colors>
    <mruColors>
      <color rgb="FFCD7B93"/>
      <color rgb="FFFFA9A6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1104900</xdr:colOff>
      <xdr:row>79</xdr:row>
      <xdr:rowOff>105568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500"/>
          <a:ext cx="7772400" cy="8703468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2</xdr:row>
      <xdr:rowOff>12700</xdr:rowOff>
    </xdr:from>
    <xdr:to>
      <xdr:col>8</xdr:col>
      <xdr:colOff>1281354</xdr:colOff>
      <xdr:row>8</xdr:row>
      <xdr:rowOff>76200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2900" y="3556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1"/>
  <sheetViews>
    <sheetView workbookViewId="0">
      <selection activeCell="A6" sqref="A6"/>
    </sheetView>
  </sheetViews>
  <sheetFormatPr baseColWidth="10" defaultRowHeight="13" x14ac:dyDescent="0.15"/>
  <cols>
    <col min="1" max="3" width="10.83203125" style="36"/>
    <col min="4" max="4" width="23.33203125" style="36" customWidth="1"/>
    <col min="5" max="7" width="10.83203125" style="36"/>
    <col min="8" max="8" width="15.33203125" style="36" customWidth="1"/>
    <col min="9" max="9" width="19.33203125" style="36" customWidth="1"/>
    <col min="10" max="13" width="10.83203125" style="36"/>
    <col min="14" max="14" width="14.5" style="36" customWidth="1"/>
    <col min="15" max="16" width="10.83203125" style="36"/>
    <col min="17" max="17" width="17.1640625" style="36" customWidth="1"/>
    <col min="18" max="18" width="17.5" style="36" customWidth="1"/>
    <col min="19" max="16384" width="10.83203125" style="36"/>
  </cols>
  <sheetData>
    <row r="1" spans="1:18" ht="14" x14ac:dyDescent="0.15">
      <c r="A1" s="35" t="s">
        <v>104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30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17</v>
      </c>
      <c r="B3" s="37"/>
      <c r="C3" s="37"/>
      <c r="D3" s="31"/>
      <c r="E3" s="31"/>
      <c r="F3" s="31"/>
      <c r="G3" s="31"/>
      <c r="H3" s="31"/>
      <c r="J3" s="38" t="s">
        <v>31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32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286</v>
      </c>
      <c r="B5" s="31"/>
      <c r="C5" s="31"/>
      <c r="D5" s="31"/>
      <c r="E5" s="31"/>
      <c r="F5" s="44"/>
      <c r="G5" s="44"/>
      <c r="H5" s="44"/>
      <c r="I5" s="45"/>
      <c r="J5" s="32" t="s">
        <v>0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43</v>
      </c>
      <c r="B6" s="31"/>
      <c r="C6" s="31"/>
      <c r="D6" s="31"/>
      <c r="E6" s="31"/>
      <c r="F6" s="44"/>
      <c r="G6" s="44"/>
      <c r="H6" s="44"/>
      <c r="I6" s="45"/>
      <c r="J6" s="32" t="s">
        <v>44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18</v>
      </c>
      <c r="B7" s="31"/>
      <c r="C7" s="31"/>
      <c r="D7" s="31"/>
      <c r="E7" s="31"/>
      <c r="F7" s="44"/>
      <c r="G7" s="44"/>
      <c r="H7" s="44"/>
      <c r="I7" s="45"/>
      <c r="J7" s="32" t="s">
        <v>7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51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3" t="s">
        <v>53</v>
      </c>
      <c r="B9" s="31"/>
      <c r="C9" s="31"/>
      <c r="D9" s="31"/>
      <c r="E9" s="31"/>
      <c r="F9" s="44"/>
      <c r="G9" s="44"/>
      <c r="H9" s="44"/>
      <c r="I9" s="45"/>
      <c r="J9" s="32" t="s">
        <v>52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31" t="s">
        <v>171</v>
      </c>
      <c r="B10" s="31"/>
      <c r="C10" s="31"/>
      <c r="D10" s="31"/>
      <c r="E10" s="31"/>
      <c r="F10" s="44"/>
      <c r="G10" s="44"/>
      <c r="H10" s="31"/>
      <c r="I10" s="45"/>
      <c r="J10" s="33" t="s">
        <v>23</v>
      </c>
      <c r="K10" s="34"/>
      <c r="L10" s="34"/>
      <c r="M10" s="34"/>
      <c r="N10" s="53"/>
      <c r="O10" s="53"/>
      <c r="P10" s="53"/>
      <c r="Q10" s="47"/>
      <c r="R10" s="48"/>
    </row>
    <row r="11" spans="1:18" ht="14" x14ac:dyDescent="0.15">
      <c r="A11" s="31" t="s">
        <v>285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4" x14ac:dyDescent="0.15">
      <c r="A12" s="31" t="s">
        <v>24</v>
      </c>
      <c r="E12" s="31"/>
      <c r="F12" s="44"/>
      <c r="G12" s="44"/>
      <c r="H12" s="31"/>
      <c r="I12" s="45"/>
    </row>
    <row r="13" spans="1:18" ht="15" thickBot="1" x14ac:dyDescent="0.2">
      <c r="A13" s="31"/>
      <c r="B13" s="31"/>
      <c r="C13" s="31"/>
      <c r="D13" s="31"/>
      <c r="E13" s="31"/>
      <c r="F13" s="44"/>
      <c r="G13" s="44"/>
      <c r="H13" s="31"/>
      <c r="I13" s="45"/>
    </row>
    <row r="14" spans="1:18" ht="14" x14ac:dyDescent="0.15">
      <c r="A14" s="31" t="s">
        <v>25</v>
      </c>
      <c r="B14" s="31"/>
      <c r="C14" s="31"/>
      <c r="D14" s="31"/>
      <c r="E14" s="31"/>
      <c r="F14" s="44"/>
      <c r="G14" s="44"/>
      <c r="H14" s="44"/>
      <c r="I14" s="45"/>
      <c r="J14" s="49" t="s">
        <v>21</v>
      </c>
      <c r="K14" s="50"/>
    </row>
    <row r="15" spans="1:18" ht="15" thickBot="1" x14ac:dyDescent="0.2">
      <c r="A15" s="31" t="s">
        <v>26</v>
      </c>
      <c r="B15" s="31"/>
      <c r="C15" s="31"/>
      <c r="D15" s="31"/>
      <c r="E15" s="51"/>
      <c r="F15" s="44"/>
      <c r="G15" s="44"/>
      <c r="H15" s="44"/>
      <c r="I15" s="45"/>
      <c r="J15" s="52" t="s">
        <v>22</v>
      </c>
      <c r="K15" s="48"/>
    </row>
    <row r="16" spans="1:18" ht="14" x14ac:dyDescent="0.15">
      <c r="A16" s="44"/>
      <c r="B16" s="31"/>
      <c r="C16" s="31"/>
      <c r="D16" s="31"/>
      <c r="E16" s="31"/>
      <c r="F16" s="44"/>
      <c r="G16" s="44"/>
      <c r="H16" s="44"/>
      <c r="I16" s="45"/>
    </row>
    <row r="17" spans="1:11" ht="15" thickBot="1" x14ac:dyDescent="0.2">
      <c r="A17" s="31" t="s">
        <v>27</v>
      </c>
      <c r="B17" s="31"/>
      <c r="C17" s="31"/>
      <c r="D17" s="31"/>
      <c r="E17" s="31"/>
      <c r="F17" s="44"/>
      <c r="G17" s="44"/>
      <c r="H17" s="44"/>
      <c r="I17" s="45"/>
      <c r="J17" s="45"/>
      <c r="K17" s="45"/>
    </row>
    <row r="18" spans="1:11" ht="14" x14ac:dyDescent="0.15">
      <c r="A18" s="31" t="s">
        <v>19</v>
      </c>
      <c r="B18" s="44"/>
      <c r="C18" s="44"/>
      <c r="D18" s="44"/>
      <c r="E18" s="44"/>
      <c r="F18" s="44"/>
      <c r="G18" s="44"/>
      <c r="H18" s="44"/>
      <c r="I18" s="45"/>
      <c r="J18" s="54" t="s">
        <v>10</v>
      </c>
      <c r="K18" s="41"/>
    </row>
    <row r="19" spans="1:11" ht="14" x14ac:dyDescent="0.15">
      <c r="A19" s="31" t="s">
        <v>28</v>
      </c>
      <c r="B19" s="31"/>
      <c r="C19" s="31"/>
      <c r="D19" s="31"/>
      <c r="E19" s="31"/>
      <c r="F19" s="44"/>
      <c r="G19" s="44"/>
      <c r="H19" s="44"/>
      <c r="I19" s="45"/>
      <c r="J19" s="232" t="s">
        <v>140</v>
      </c>
      <c r="K19" s="233">
        <v>2023</v>
      </c>
    </row>
    <row r="20" spans="1:11" ht="14" x14ac:dyDescent="0.15">
      <c r="A20" s="31" t="s">
        <v>20</v>
      </c>
      <c r="B20" s="31"/>
      <c r="C20" s="31"/>
      <c r="D20" s="31"/>
      <c r="E20" s="31"/>
      <c r="F20" s="44"/>
      <c r="G20" s="44"/>
      <c r="H20" s="44"/>
      <c r="I20" s="45"/>
      <c r="J20" s="224" t="s">
        <v>273</v>
      </c>
      <c r="K20" s="225">
        <v>2023</v>
      </c>
    </row>
    <row r="21" spans="1:11" ht="14" x14ac:dyDescent="0.15">
      <c r="A21" s="31"/>
      <c r="B21" s="31"/>
      <c r="C21" s="31"/>
      <c r="D21" s="31"/>
      <c r="E21" s="31"/>
      <c r="F21" s="44"/>
      <c r="G21" s="44"/>
      <c r="H21" s="44"/>
      <c r="I21" s="45"/>
      <c r="J21" s="222" t="s">
        <v>140</v>
      </c>
      <c r="K21" s="223">
        <v>2022</v>
      </c>
    </row>
    <row r="22" spans="1:11" ht="14" x14ac:dyDescent="0.15">
      <c r="A22" s="31" t="s">
        <v>29</v>
      </c>
      <c r="B22" s="45"/>
      <c r="C22" s="45"/>
      <c r="D22" s="45"/>
      <c r="E22" s="45"/>
      <c r="F22" s="45"/>
      <c r="G22" s="44"/>
      <c r="H22" s="44"/>
      <c r="I22" s="45"/>
      <c r="J22" s="203" t="s">
        <v>273</v>
      </c>
      <c r="K22" s="56">
        <v>2022</v>
      </c>
    </row>
    <row r="23" spans="1:11" ht="14" x14ac:dyDescent="0.15">
      <c r="A23" s="31" t="s">
        <v>16</v>
      </c>
      <c r="B23" s="45"/>
      <c r="C23" s="45"/>
      <c r="D23" s="45"/>
      <c r="E23" s="45"/>
      <c r="F23" s="45"/>
      <c r="G23" s="44"/>
      <c r="H23" s="44"/>
      <c r="I23" s="45"/>
      <c r="J23" s="189" t="s">
        <v>140</v>
      </c>
      <c r="K23" s="190">
        <v>2021</v>
      </c>
    </row>
    <row r="24" spans="1:11" x14ac:dyDescent="0.15">
      <c r="G24" s="45"/>
      <c r="H24" s="45"/>
      <c r="I24" s="45"/>
      <c r="J24" s="181" t="s">
        <v>8</v>
      </c>
      <c r="K24" s="182">
        <v>2021</v>
      </c>
    </row>
    <row r="25" spans="1:11" x14ac:dyDescent="0.15">
      <c r="B25" s="45"/>
      <c r="C25" s="45"/>
      <c r="D25" s="45"/>
      <c r="E25" s="45"/>
      <c r="F25" s="45"/>
      <c r="G25" s="45"/>
      <c r="H25" s="45"/>
      <c r="I25" s="45"/>
      <c r="J25" s="165" t="s">
        <v>140</v>
      </c>
      <c r="K25" s="166">
        <v>2020</v>
      </c>
    </row>
    <row r="26" spans="1:11" x14ac:dyDescent="0.15">
      <c r="E26" s="45"/>
      <c r="F26" s="45"/>
      <c r="G26" s="45"/>
      <c r="H26" s="45"/>
      <c r="I26" s="45"/>
      <c r="J26" s="158" t="s">
        <v>8</v>
      </c>
      <c r="K26" s="159">
        <v>2020</v>
      </c>
    </row>
    <row r="27" spans="1:11" x14ac:dyDescent="0.15">
      <c r="E27" s="45"/>
      <c r="F27" s="45"/>
      <c r="G27" s="45"/>
      <c r="H27" s="45"/>
      <c r="I27" s="45"/>
      <c r="J27" s="143" t="s">
        <v>140</v>
      </c>
      <c r="K27" s="144">
        <v>2019</v>
      </c>
    </row>
    <row r="28" spans="1:11" x14ac:dyDescent="0.15">
      <c r="E28" s="45"/>
      <c r="F28" s="45"/>
      <c r="G28" s="45"/>
      <c r="H28" s="45"/>
      <c r="I28" s="45"/>
      <c r="J28" s="134" t="s">
        <v>8</v>
      </c>
      <c r="K28" s="135">
        <v>2019</v>
      </c>
    </row>
    <row r="29" spans="1:11" x14ac:dyDescent="0.15">
      <c r="E29" s="45"/>
      <c r="F29" s="45"/>
      <c r="G29" s="45"/>
      <c r="H29" s="45"/>
      <c r="I29" s="45"/>
      <c r="J29" s="122" t="s">
        <v>140</v>
      </c>
      <c r="K29" s="123">
        <v>2018</v>
      </c>
    </row>
    <row r="30" spans="1:11" x14ac:dyDescent="0.15">
      <c r="E30" s="45"/>
      <c r="F30" s="45"/>
      <c r="G30" s="45"/>
      <c r="H30" s="45"/>
      <c r="I30" s="45"/>
      <c r="J30" s="101" t="s">
        <v>8</v>
      </c>
      <c r="K30" s="102">
        <v>2018</v>
      </c>
    </row>
    <row r="31" spans="1:11" x14ac:dyDescent="0.15">
      <c r="E31" s="45"/>
      <c r="F31" s="45"/>
      <c r="G31" s="45"/>
      <c r="H31" s="45"/>
      <c r="I31" s="45"/>
      <c r="J31" s="59" t="s">
        <v>140</v>
      </c>
      <c r="K31" s="60">
        <v>2017</v>
      </c>
    </row>
    <row r="32" spans="1:11" x14ac:dyDescent="0.15">
      <c r="E32" s="45"/>
      <c r="F32" s="45"/>
      <c r="G32" s="45"/>
      <c r="H32" s="45"/>
      <c r="I32" s="45"/>
      <c r="J32" s="55" t="s">
        <v>8</v>
      </c>
      <c r="K32" s="56">
        <v>2017</v>
      </c>
    </row>
    <row r="33" spans="5:11" ht="14" thickBot="1" x14ac:dyDescent="0.2">
      <c r="E33" s="45"/>
      <c r="F33" s="45"/>
      <c r="G33" s="45"/>
      <c r="H33" s="45"/>
      <c r="I33" s="45"/>
      <c r="J33" s="57" t="s">
        <v>8</v>
      </c>
      <c r="K33" s="58">
        <v>2016</v>
      </c>
    </row>
    <row r="34" spans="5:11" x14ac:dyDescent="0.15">
      <c r="G34" s="45"/>
      <c r="H34" s="45"/>
      <c r="I34" s="45"/>
    </row>
    <row r="81" spans="1:1" x14ac:dyDescent="0.15">
      <c r="A81" s="36" t="s">
        <v>9</v>
      </c>
    </row>
  </sheetData>
  <sheetProtection algorithmName="SHA-512" hashValue="gajeNpCkGkgTlX/fDL7NbkuoPrWZGrUToucwHLSE5xotRgywL/pJHSLlAuhoQ696fwpRWn9crzMDBxhZsr45OQ==" saltValue="+GOwOnUpet4V5iwcvFkwPA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2953-29F5-4845-ACB1-C02BCBF85BD0}">
  <sheetPr codeName="Sheet3">
    <tabColor theme="4" tint="0.39997558519241921"/>
  </sheetPr>
  <dimension ref="A1:AW19"/>
  <sheetViews>
    <sheetView zoomScale="90" zoomScaleNormal="90" workbookViewId="0">
      <selection activeCell="B16" sqref="A16:B16"/>
    </sheetView>
  </sheetViews>
  <sheetFormatPr baseColWidth="10" defaultRowHeight="13" x14ac:dyDescent="0.15"/>
  <cols>
    <col min="1" max="2" width="20.33203125" style="139" customWidth="1"/>
    <col min="3" max="9" width="12.1640625" style="139" customWidth="1"/>
    <col min="10" max="11" width="12.1640625" style="139" hidden="1" customWidth="1"/>
    <col min="12" max="16" width="12.1640625" style="139" customWidth="1"/>
    <col min="17" max="20" width="12.1640625" style="139" hidden="1" customWidth="1"/>
    <col min="21" max="24" width="12.1640625" style="139" customWidth="1"/>
    <col min="25" max="30" width="7.5" style="139" customWidth="1"/>
    <col min="31" max="16384" width="10.83203125" style="139"/>
  </cols>
  <sheetData>
    <row r="1" spans="1:49" ht="14" x14ac:dyDescent="0.15">
      <c r="A1" s="138" t="s">
        <v>61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</row>
    <row r="2" spans="1:49" ht="14" x14ac:dyDescent="0.15">
      <c r="A2" s="140" t="s">
        <v>60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</row>
    <row r="3" spans="1:49" ht="15" thickBot="1" x14ac:dyDescent="0.2">
      <c r="A3" s="138"/>
      <c r="B3" s="138"/>
      <c r="C3" s="138"/>
      <c r="D3" s="138"/>
      <c r="E3" s="138"/>
      <c r="F3" s="138"/>
      <c r="G3" s="141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38"/>
      <c r="Z4" s="138"/>
      <c r="AA4" s="138"/>
      <c r="AB4" s="138"/>
      <c r="AC4" s="138"/>
      <c r="AD4" s="138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38"/>
      <c r="Z5" s="138"/>
      <c r="AA5" s="138"/>
      <c r="AB5" s="138"/>
      <c r="AC5" s="138"/>
      <c r="AD5" s="138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38"/>
      <c r="Z6" s="138"/>
      <c r="AA6" s="138"/>
      <c r="AB6" s="138"/>
      <c r="AC6" s="138"/>
      <c r="AD6" s="138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42"/>
      <c r="Z7" s="142"/>
      <c r="AA7" s="142"/>
      <c r="AB7" s="142"/>
      <c r="AC7" s="142"/>
      <c r="AD7" s="142"/>
      <c r="AE7" s="142"/>
      <c r="AF7" s="142"/>
      <c r="AG7" s="142"/>
      <c r="AH7" s="142"/>
    </row>
    <row r="8" spans="1:49" ht="18" customHeight="1" thickBot="1" x14ac:dyDescent="0.2">
      <c r="A8" s="104" t="str">
        <f>'NT Oct 2019'!K2</f>
        <v>Jacana Energy</v>
      </c>
      <c r="B8" s="105" t="str">
        <f>'NT Oct 2019'!L2</f>
        <v xml:space="preserve">Regulated </v>
      </c>
      <c r="C8" s="76">
        <f>IF('NT Oct 2019'!BP2=0,91*'NT Oct 2019'!M2/100,(91*'NT Oct 2019'!M2/100)+'NT Oct 2019'!BP2/4)</f>
        <v>66.347272727272724</v>
      </c>
      <c r="D8" s="76">
        <f>IF('NT Oct 2019'!O2="",$C$5*'NT Oct 2019'!N2/100,IF($C$5&gt;='NT Oct 2019'!P2,('NT Oct 2019'!P2*'NT Oct 2019'!N2/100),($C$5*'NT Oct 2019'!N2/100)))</f>
        <v>1378.1818181818182</v>
      </c>
      <c r="E8" s="76">
        <f>IF(AND('NT Oct 2019'!P2&gt;0,'NT Oct 2019'!R2&gt;0),IF($C$5&lt;'NT Oct 2019'!P2,0,IF($C$5&lt;=('NT Oct 2019'!R2+'NT Oct 2019'!P2),(($C$5-'NT Oct 2019'!P2)*'NT Oct 2019'!Q2/100),(('NT Oct 2019'!R2)*'NT Oct 2019'!Q2/100))),0)</f>
        <v>0</v>
      </c>
      <c r="F8" s="76">
        <f>IF(AND('NT Oct 2019'!Q2&gt;0,'NT Oct 2019'!S2&gt;0),IF($C$5&lt;('NT Oct 2019'!R2+'NT Oct 2019'!P2),0,IF($C$5&lt;=('NT Oct 2019'!T2+'NT Oct 2019'!R2+'NT Oct 2019'!P2),(($C$5-('NT Oct 2019'!R2+'NT Oct 2019'!P2))*'NT Oct 2019'!S2/100),('NT Oct 2019'!T2*'NT Oct 2019'!S2/100))),0)</f>
        <v>0</v>
      </c>
      <c r="G8" s="78">
        <v>0</v>
      </c>
      <c r="H8" s="76">
        <f>IF(AND('NT Oct 2019'!R2&gt;0,'NT Oct 2019'!T2&gt;0),IF(($C$5&lt;'NT Oct 2019'!T2),(0),($C$5-'NT Oct 2019'!T2)*'NT Oct 2019'!U2/100),IF(AND('NT Oct 2019'!R2&gt;0,'NT Oct 2019'!T2=""),IF(($C$5&lt;'NT Oct 2019'!R2+'NT Oct 2019'!P2),(0),(($C$5-('NT Oct 2019'!R2+'NT Oct 2019'!P2))*'NT Oct 2019'!S2/100)),IF(AND('NT Oct 2019'!P2&gt;0,'NT Oct 2019'!R2=""&gt;0),IF(($C$5&lt;'NT Oct 2019'!P2),(0),($C$5-'NT Oct 2019'!P2)*'NT Oct 2019'!Q2/100),0)))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2019'!BB2</f>
        <v>0</v>
      </c>
      <c r="N8" s="81">
        <f>'NT Oct 2019'!BC2</f>
        <v>0</v>
      </c>
      <c r="O8" s="81">
        <f>'NT Oct 2019'!BD2</f>
        <v>0</v>
      </c>
      <c r="P8" s="81">
        <f>'NT Oct 2019'!BE2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2019'!BL2</f>
        <v>0</v>
      </c>
      <c r="X8" s="83" t="str">
        <f>'NT Oct 2019'!BM2</f>
        <v>n</v>
      </c>
      <c r="Y8" s="142"/>
      <c r="Z8" s="142"/>
      <c r="AA8" s="142"/>
      <c r="AB8" s="142"/>
      <c r="AC8" s="142"/>
      <c r="AD8" s="142"/>
      <c r="AE8" s="142"/>
      <c r="AF8" s="142"/>
      <c r="AG8" s="142"/>
      <c r="AH8" s="142"/>
    </row>
    <row r="9" spans="1:49" ht="14" x14ac:dyDescent="0.15"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ht="15" thickBot="1" x14ac:dyDescent="0.2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41"/>
      <c r="U10" s="138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</row>
    <row r="17" spans="1:34" ht="18" customHeight="1" thickBot="1" x14ac:dyDescent="0.2">
      <c r="A17" s="104" t="str">
        <f>'NT Oct 2019'!K3</f>
        <v>Jacana Energy</v>
      </c>
      <c r="B17" s="105" t="str">
        <f>'NT Oct 2019'!L3</f>
        <v xml:space="preserve">Regulated </v>
      </c>
      <c r="C17" s="76">
        <f>IF('NT Oct 2019'!BP3=0,91*'NT Oct 2019'!M3/100,(91*'NT Oct 2019'!M3/100)+'NT Oct 2019'!BP3/4)</f>
        <v>66.347272727272724</v>
      </c>
      <c r="D17" s="76">
        <f>IF('NT Oct 2019'!O3="",$C$12*$C$13*'NT Oct 2019'!N3/100,IF($C$12*$C$13&gt;='NT Oct 2019'!P3,('NT Oct 2019'!P3*'NT Oct 2019'!N3/100),($C$12*$C$13*'NT Oct 2019'!N3/100)))</f>
        <v>1234.2272727272725</v>
      </c>
      <c r="E17" s="76">
        <f>IF(AND('NT Oct 2019'!P3&gt;0,'NT Oct 2019'!R3&gt;0),IF($C$12*$C$13&lt;'NT Oct 2019'!P3,0,IF($C$12*$C$13&lt;=('NT Oct 2019'!R3+'NT Oct 2019'!P3),(($C$12*$C$13-'NT Oct 2019'!P3)*'NT Oct 2019'!Q3/100),(('NT Oct 2019'!R3)*'NT Oct 2019'!Q3/100))),0)</f>
        <v>0</v>
      </c>
      <c r="F17" s="76">
        <f>IF(AND('NT Oct 2019'!Q3&gt;0,'NT Oct 2019'!S3&gt;0),IF($C$12*$C$13&lt;('NT Oct 2019'!R3+'NT Oct 2019'!P3),0,IF($C$12*$C$13&lt;=('NT Oct 2019'!T3+'NT Oct 2019'!R3+'NT Oct 2019'!P3),(($C$12*$C$13-('NT Oct 2019'!R3+'NT Oct 2019'!P3))*'NT Oct 2019'!S3/100),('NT Oct 2019'!T3*'NT Oct 2019'!S3/100))),0)</f>
        <v>0</v>
      </c>
      <c r="G17" s="78">
        <f>IF(AND('NT Oct 2019'!R3&gt;0,'NT Oct 2019'!T3&gt;0),IF(($C$12*$C$13&lt;'NT Oct 2019'!T3),(0),($C$12*$C$13-'NT Oct 2019'!T3)*'NT Oct 2019'!U3/100),IF(AND('NT Oct 2019'!R3&gt;0,'NT Oct 2019'!T3=""),IF(($C$12*$C$13&lt;'NT Oct 2019'!R3+'NT Oct 2019'!P3),(0),(($C$12*$C$13-('NT Oct 2019'!R3+'NT Oct 2019'!P3))*'NT Oct 2019'!S3/100)),IF(AND('NT Oct 2019'!P3&gt;0,'NT Oct 2019'!R3=""&gt;0),IF(($C$12*$C$13&lt;'NT Oct 2019'!P3),(0),($C$12*$C$13-'NT Oct 2019'!P3)*'NT Oct 2019'!Q3/100),0)))</f>
        <v>0</v>
      </c>
      <c r="H17" s="76">
        <f>($C$12*$C$14)*'NT Oct 2019'!W3/100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2019'!BB3</f>
        <v>0</v>
      </c>
      <c r="N17" s="81">
        <f>'NT Oct 2019'!BC3</f>
        <v>0</v>
      </c>
      <c r="O17" s="81">
        <f>'NT Oct 2019'!BD3</f>
        <v>0</v>
      </c>
      <c r="P17" s="81">
        <f>'NT Oct 2019'!BE3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2019'!BP3</f>
        <v>0</v>
      </c>
      <c r="X17" s="83">
        <f>'NT Oct 2019'!BP3</f>
        <v>0</v>
      </c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</row>
    <row r="18" spans="1:34" ht="14" x14ac:dyDescent="0.15"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</row>
    <row r="19" spans="1:34" ht="14" x14ac:dyDescent="0.15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42"/>
      <c r="W19" s="142"/>
      <c r="X19" s="142"/>
      <c r="Y19" s="142"/>
      <c r="Z19" s="142"/>
      <c r="AA19" s="142"/>
      <c r="AB19" s="142"/>
      <c r="AC19" s="142"/>
      <c r="AD19" s="142"/>
    </row>
  </sheetData>
  <sheetProtection algorithmName="SHA-512" hashValue="Y2QIGAljBnfsMyCban4ED8BO/9Vr7ypctcXPpDXrBhy3CZga++JOWA9qm/EJSVqf/agDrwMa0sIcQ9AG/29MbQ==" saltValue="0esqPSDRBEqMxhnH+LUxDw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5350-3EFF-C546-939E-EDDCEDE49693}">
  <sheetPr codeName="Sheet4">
    <tabColor rgb="FFFFA9A6"/>
  </sheetPr>
  <dimension ref="A1:AW1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130" customWidth="1"/>
    <col min="3" max="14" width="12.1640625" style="130" customWidth="1"/>
    <col min="15" max="16" width="12.1640625" style="130" hidden="1" customWidth="1"/>
    <col min="17" max="20" width="12.1640625" style="130" customWidth="1"/>
    <col min="21" max="30" width="7.5" style="130" customWidth="1"/>
    <col min="31" max="16384" width="10.83203125" style="130"/>
  </cols>
  <sheetData>
    <row r="1" spans="1:49" ht="14" x14ac:dyDescent="0.15">
      <c r="A1" s="129" t="s">
        <v>61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</row>
    <row r="2" spans="1:49" ht="14" x14ac:dyDescent="0.15">
      <c r="A2" s="131" t="s">
        <v>60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</row>
    <row r="3" spans="1:49" ht="15" thickBot="1" x14ac:dyDescent="0.2">
      <c r="A3" s="129"/>
      <c r="B3" s="129"/>
      <c r="C3" s="129"/>
      <c r="D3" s="129"/>
      <c r="E3" s="129"/>
      <c r="F3" s="129"/>
      <c r="G3" s="132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29"/>
      <c r="V4" s="129"/>
      <c r="W4" s="129"/>
      <c r="X4" s="129"/>
      <c r="Y4" s="129"/>
      <c r="Z4" s="129"/>
      <c r="AA4" s="129"/>
      <c r="AB4" s="129"/>
      <c r="AC4" s="129"/>
      <c r="AD4" s="129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29"/>
      <c r="V5" s="129"/>
      <c r="W5" s="129"/>
      <c r="X5" s="129"/>
      <c r="Y5" s="129"/>
      <c r="Z5" s="129"/>
      <c r="AA5" s="129"/>
      <c r="AB5" s="129"/>
      <c r="AC5" s="129"/>
      <c r="AD5" s="12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29"/>
      <c r="V6" s="129"/>
      <c r="W6" s="129"/>
      <c r="X6" s="129"/>
      <c r="Y6" s="129"/>
      <c r="Z6" s="129"/>
      <c r="AA6" s="129"/>
      <c r="AB6" s="129"/>
      <c r="AC6" s="129"/>
      <c r="AD6" s="129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33"/>
      <c r="V7" s="133"/>
      <c r="W7" s="133"/>
      <c r="X7" s="133"/>
      <c r="Y7" s="133"/>
      <c r="Z7" s="133"/>
      <c r="AA7" s="133"/>
      <c r="AB7" s="133"/>
      <c r="AC7" s="133"/>
      <c r="AD7" s="133"/>
    </row>
    <row r="8" spans="1:49" ht="18" customHeight="1" thickBot="1" x14ac:dyDescent="0.2">
      <c r="A8" s="104" t="str">
        <f>'NT Apr 2019'!K2</f>
        <v>Jacana Energy</v>
      </c>
      <c r="B8" s="105" t="str">
        <f>'NT Apr 2019'!L2</f>
        <v xml:space="preserve">Regulated </v>
      </c>
      <c r="C8" s="76">
        <f>91*'NT Apr 2019'!M2/100</f>
        <v>66.082543799999996</v>
      </c>
      <c r="D8" s="76">
        <f>C5*'NT Apr 2019'!N2/100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Apr 2019'!AZ2</f>
        <v>0</v>
      </c>
      <c r="M8" s="81">
        <f>'NT Apr 2019'!BA2</f>
        <v>0</v>
      </c>
      <c r="N8" s="81">
        <f>'NT Apr 2019'!BB2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Apr 2019'!BI2</f>
        <v>0</v>
      </c>
      <c r="T8" s="83" t="str">
        <f>'NT Apr 2019'!BJ2</f>
        <v>n</v>
      </c>
      <c r="U8" s="133"/>
      <c r="V8" s="133"/>
      <c r="W8" s="133"/>
      <c r="X8" s="133"/>
      <c r="Y8" s="133"/>
      <c r="Z8" s="133"/>
      <c r="AA8" s="133"/>
      <c r="AB8" s="133"/>
      <c r="AC8" s="133"/>
      <c r="AD8" s="133"/>
    </row>
    <row r="9" spans="1:49" ht="14" x14ac:dyDescent="0.15"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</row>
    <row r="10" spans="1:49" ht="15" thickBot="1" x14ac:dyDescent="0.2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32"/>
      <c r="U10" s="129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9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9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9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9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9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</row>
    <row r="17" spans="1:30" ht="18" customHeight="1" thickBot="1" x14ac:dyDescent="0.2">
      <c r="A17" s="104" t="str">
        <f>'NT Apr 2019'!K3</f>
        <v>Jacana Energy</v>
      </c>
      <c r="B17" s="105" t="str">
        <f>'NT Apr 2019'!L3</f>
        <v xml:space="preserve">Regulated </v>
      </c>
      <c r="C17" s="76">
        <f>91*'NT Apr 2019'!M3/100</f>
        <v>66.082543799999996</v>
      </c>
      <c r="D17" s="76">
        <f>(C12*C13)*'NT Apr 2019'!N3/100</f>
        <v>1229.4544500000002</v>
      </c>
      <c r="E17" s="76">
        <v>0</v>
      </c>
      <c r="F17" s="76">
        <v>0</v>
      </c>
      <c r="G17" s="78">
        <v>0</v>
      </c>
      <c r="H17" s="76">
        <f>(C12*C14)*'NT Apr 2019'!W3/100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Apr 2019'!AZ3</f>
        <v>0</v>
      </c>
      <c r="M17" s="81">
        <f>'NT Apr 2019'!BA3</f>
        <v>0</v>
      </c>
      <c r="N17" s="81">
        <f>'NT Apr 2019'!BB3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Apr 2019'!BI3</f>
        <v>0</v>
      </c>
      <c r="T17" s="107" t="str">
        <f>'NT Apr 2019'!BJ3</f>
        <v>n</v>
      </c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14" x14ac:dyDescent="0.15"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" x14ac:dyDescent="0.1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3"/>
      <c r="W19" s="133"/>
      <c r="X19" s="133"/>
      <c r="Y19" s="133"/>
      <c r="Z19" s="133"/>
      <c r="AA19" s="133"/>
      <c r="AB19" s="133"/>
      <c r="AC19" s="133"/>
      <c r="AD19" s="133"/>
    </row>
  </sheetData>
  <sheetProtection algorithmName="SHA-512" hashValue="ejALWrBsL2uV9jkHXLsWy/Zxe1R2gFdkyKiMXo9NVI7wa9tSvcd9EgCUO7CI657+KIckCLmu8nqdOB7Nc2rd9w==" saltValue="7U/S2jUDsolvsKy0QA30Lg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C6D-898D-BE4D-B114-1F052AFFAC96}">
  <sheetPr codeName="Sheet5">
    <tabColor theme="0" tint="-0.34998626667073579"/>
  </sheetPr>
  <dimension ref="A1:AW19"/>
  <sheetViews>
    <sheetView workbookViewId="0">
      <selection activeCell="A7" sqref="A7"/>
    </sheetView>
  </sheetViews>
  <sheetFormatPr baseColWidth="10" defaultRowHeight="13" x14ac:dyDescent="0.15"/>
  <cols>
    <col min="1" max="2" width="20.33203125" style="110" customWidth="1"/>
    <col min="3" max="14" width="12.1640625" style="110" customWidth="1"/>
    <col min="15" max="16" width="12.1640625" style="110" hidden="1" customWidth="1"/>
    <col min="17" max="20" width="12.1640625" style="110" customWidth="1"/>
    <col min="21" max="30" width="7.5" style="110" customWidth="1"/>
    <col min="31" max="16384" width="10.83203125" style="110"/>
  </cols>
  <sheetData>
    <row r="1" spans="1:49" ht="14" x14ac:dyDescent="0.15">
      <c r="A1" s="109" t="s">
        <v>61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49" ht="14" x14ac:dyDescent="0.15">
      <c r="A2" s="111" t="s">
        <v>60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</row>
    <row r="3" spans="1:49" ht="15" thickBot="1" x14ac:dyDescent="0.2">
      <c r="A3" s="109"/>
      <c r="B3" s="109"/>
      <c r="C3" s="109"/>
      <c r="D3" s="109"/>
      <c r="E3" s="109"/>
      <c r="F3" s="109"/>
      <c r="G3" s="112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09"/>
      <c r="V4" s="109"/>
      <c r="W4" s="109"/>
      <c r="X4" s="109"/>
      <c r="Y4" s="109"/>
      <c r="Z4" s="109"/>
      <c r="AA4" s="109"/>
      <c r="AB4" s="109"/>
      <c r="AC4" s="109"/>
      <c r="AD4" s="109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09"/>
      <c r="V5" s="109"/>
      <c r="W5" s="109"/>
      <c r="X5" s="109"/>
      <c r="Y5" s="109"/>
      <c r="Z5" s="109"/>
      <c r="AA5" s="109"/>
      <c r="AB5" s="109"/>
      <c r="AC5" s="109"/>
      <c r="AD5" s="10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09"/>
      <c r="V6" s="109"/>
      <c r="W6" s="109"/>
      <c r="X6" s="109"/>
      <c r="Y6" s="109"/>
      <c r="Z6" s="109"/>
      <c r="AA6" s="109"/>
      <c r="AB6" s="109"/>
      <c r="AC6" s="109"/>
      <c r="AD6" s="109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49" ht="18" customHeight="1" thickBot="1" x14ac:dyDescent="0.2">
      <c r="A8" s="104" t="str">
        <f>'NT Oct 2018'!K2</f>
        <v>Jacana Energy</v>
      </c>
      <c r="B8" s="105" t="str">
        <f>'NT Oct 2018'!L2</f>
        <v xml:space="preserve">Regulated </v>
      </c>
      <c r="C8" s="76">
        <f>91*'NT Oct 2018'!M2/100</f>
        <v>66.082543799999996</v>
      </c>
      <c r="D8" s="76">
        <f>C5*'NT Oct 2018'!N2/100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Oct 2018'!AZ2</f>
        <v>0</v>
      </c>
      <c r="M8" s="81">
        <f>'NT Oct 2018'!BA2</f>
        <v>0</v>
      </c>
      <c r="N8" s="81">
        <f>'NT Oct 2018'!BB2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Oct 2018'!BI2</f>
        <v>0</v>
      </c>
      <c r="T8" s="83">
        <f>'NT Oct 2018'!BJ2</f>
        <v>0</v>
      </c>
      <c r="U8" s="113"/>
      <c r="V8" s="113"/>
      <c r="W8" s="113"/>
      <c r="X8" s="113"/>
      <c r="Y8" s="113"/>
      <c r="Z8" s="113"/>
      <c r="AA8" s="113"/>
      <c r="AB8" s="113"/>
      <c r="AC8" s="113"/>
      <c r="AD8" s="113"/>
    </row>
    <row r="9" spans="1:49" ht="14" x14ac:dyDescent="0.15"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</row>
    <row r="10" spans="1:49" ht="15" thickBot="1" x14ac:dyDescent="0.2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12"/>
      <c r="U10" s="109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09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09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09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0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0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</row>
    <row r="17" spans="1:30" ht="18" customHeight="1" thickBot="1" x14ac:dyDescent="0.2">
      <c r="A17" s="104" t="str">
        <f>'NT Oct 2018'!K3</f>
        <v>Jacana Energy</v>
      </c>
      <c r="B17" s="105" t="str">
        <f>'NT Oct 2018'!L3</f>
        <v xml:space="preserve">Regulated </v>
      </c>
      <c r="C17" s="76">
        <f>91*'NT Oct 2018'!M3/100</f>
        <v>66.082543799999996</v>
      </c>
      <c r="D17" s="76">
        <f>(C12*C13)*'NT Oct 2018'!N3/100</f>
        <v>1229.4544500000002</v>
      </c>
      <c r="E17" s="76">
        <v>0</v>
      </c>
      <c r="F17" s="76">
        <v>0</v>
      </c>
      <c r="G17" s="78">
        <v>0</v>
      </c>
      <c r="H17" s="76">
        <f>(C12*C14)*'NT Oct 2018'!W3/100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Oct 2018'!AZ3</f>
        <v>0</v>
      </c>
      <c r="M17" s="81">
        <f>'NT Oct 2018'!BA3</f>
        <v>0</v>
      </c>
      <c r="N17" s="81">
        <f>'NT Oct 2018'!BB3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Oct 2018'!BI3</f>
        <v>0</v>
      </c>
      <c r="T17" s="107">
        <f>'NT Oct 2018'!BJ3</f>
        <v>0</v>
      </c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</row>
    <row r="18" spans="1:30" ht="14" x14ac:dyDescent="0.15"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</row>
    <row r="19" spans="1:30" ht="14" x14ac:dyDescent="0.1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3"/>
      <c r="W19" s="113"/>
      <c r="X19" s="113"/>
      <c r="Y19" s="113"/>
      <c r="Z19" s="113"/>
      <c r="AA19" s="113"/>
      <c r="AB19" s="113"/>
      <c r="AC19" s="113"/>
      <c r="AD19" s="113"/>
    </row>
  </sheetData>
  <sheetProtection algorithmName="SHA-512" hashValue="WWlU+11K/Ol0HEL3LK4bJ2pmGWy1sXEuizgXUPUnajXZG/GWrgBKm7bq0Or9PhMZS+JDV//OnghMSQH5AYcA5g==" saltValue="q/Nxsm3e9v4YEDcfluzaGA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1AFD-ED87-A94F-826A-96974C54EB2C}">
  <sheetPr codeName="Sheet6">
    <tabColor theme="9"/>
  </sheetPr>
  <dimension ref="A1:DC107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8" customWidth="1"/>
    <col min="31" max="107" width="10.83203125" style="98"/>
    <col min="108" max="16384" width="10.83203125" style="63"/>
  </cols>
  <sheetData>
    <row r="1" spans="1:49" s="98" customFormat="1" ht="14" x14ac:dyDescent="0.1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</row>
    <row r="2" spans="1:49" s="98" customFormat="1" ht="14" x14ac:dyDescent="0.15">
      <c r="A2" s="99" t="s">
        <v>60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49" s="98" customFormat="1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7"/>
      <c r="V5" s="97"/>
      <c r="W5" s="97"/>
      <c r="X5" s="97"/>
      <c r="Y5" s="97"/>
      <c r="Z5" s="97"/>
      <c r="AA5" s="97"/>
      <c r="AB5" s="97"/>
      <c r="AC5" s="97"/>
      <c r="AD5" s="9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7"/>
      <c r="V6" s="97"/>
      <c r="W6" s="97"/>
      <c r="X6" s="97"/>
      <c r="Y6" s="97"/>
      <c r="Z6" s="97"/>
      <c r="AA6" s="97"/>
      <c r="AB6" s="97"/>
      <c r="AC6" s="97"/>
      <c r="AD6" s="97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1:49" ht="18" customHeight="1" thickBot="1" x14ac:dyDescent="0.2">
      <c r="A8" s="104" t="str">
        <f>'NT Apr 2018'!K2</f>
        <v>Jacana Energy</v>
      </c>
      <c r="B8" s="105" t="str">
        <f>'NT Apr 2018'!L2</f>
        <v xml:space="preserve">Regulated </v>
      </c>
      <c r="C8" s="76">
        <f>91*'NT Apr 2018'!M2/100</f>
        <v>65.365299999999991</v>
      </c>
      <c r="D8" s="76">
        <f>C5*'NT Apr 2018'!N2/100</f>
        <v>1358.5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Apr 2018'!AZ2</f>
        <v>0</v>
      </c>
      <c r="M8" s="81">
        <f>'NT Apr 2018'!BA2</f>
        <v>0</v>
      </c>
      <c r="N8" s="81">
        <f>'NT Apr 2018'!BB2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Apr 2018'!BI2</f>
        <v>0</v>
      </c>
      <c r="T8" s="83" t="str">
        <f>'NT Apr 2018'!BJ2</f>
        <v>n</v>
      </c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49" s="98" customFormat="1" ht="14" x14ac:dyDescent="0.15"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</row>
    <row r="10" spans="1:49" s="98" customFormat="1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7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7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7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7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7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1:30" ht="18" customHeight="1" thickBot="1" x14ac:dyDescent="0.2">
      <c r="A17" s="104" t="str">
        <f>'NT Apr 2018'!K3</f>
        <v>Jacana Energy</v>
      </c>
      <c r="B17" s="105" t="str">
        <f>'NT Apr 2018'!L3</f>
        <v xml:space="preserve">Regulated </v>
      </c>
      <c r="C17" s="76">
        <f>91*'NT Apr 2018'!M3/100</f>
        <v>65.365299999999991</v>
      </c>
      <c r="D17" s="76">
        <f>(C12*C13)*'NT Apr 2018'!N3/100</f>
        <v>1216.25</v>
      </c>
      <c r="E17" s="76">
        <v>0</v>
      </c>
      <c r="F17" s="76">
        <v>0</v>
      </c>
      <c r="G17" s="78">
        <v>0</v>
      </c>
      <c r="H17" s="76">
        <f>(C12*C14)*'NT Apr 2018'!W3/100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Apr 2018'!AZ3</f>
        <v>0</v>
      </c>
      <c r="M17" s="81">
        <f>'NT Apr 2018'!BA3</f>
        <v>0</v>
      </c>
      <c r="N17" s="81">
        <f>'NT Apr 2018'!BB3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108">
        <f>'NT Apr 2018'!BI3</f>
        <v>0</v>
      </c>
      <c r="T17" s="107" t="str">
        <f>'NT Apr 2018'!BJ3</f>
        <v>n</v>
      </c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1:30" s="98" customFormat="1" ht="14" x14ac:dyDescent="0.15"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1:30" s="98" customFormat="1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106"/>
      <c r="Z19" s="106"/>
      <c r="AA19" s="106"/>
      <c r="AB19" s="106"/>
      <c r="AC19" s="106"/>
      <c r="AD19" s="106"/>
    </row>
    <row r="20" spans="1:30" s="98" customFormat="1" x14ac:dyDescent="0.15"/>
    <row r="21" spans="1:30" s="98" customFormat="1" x14ac:dyDescent="0.15"/>
    <row r="22" spans="1:30" s="98" customFormat="1" x14ac:dyDescent="0.15"/>
    <row r="23" spans="1:30" s="98" customFormat="1" x14ac:dyDescent="0.15"/>
    <row r="24" spans="1:30" s="98" customFormat="1" x14ac:dyDescent="0.15"/>
    <row r="25" spans="1:30" s="98" customFormat="1" x14ac:dyDescent="0.15"/>
    <row r="26" spans="1:30" s="98" customFormat="1" x14ac:dyDescent="0.15"/>
    <row r="27" spans="1:30" s="98" customFormat="1" x14ac:dyDescent="0.15"/>
    <row r="28" spans="1:30" s="98" customFormat="1" x14ac:dyDescent="0.15"/>
    <row r="29" spans="1:30" s="98" customFormat="1" x14ac:dyDescent="0.15"/>
    <row r="30" spans="1:30" s="98" customFormat="1" x14ac:dyDescent="0.15"/>
    <row r="31" spans="1:30" s="98" customFormat="1" x14ac:dyDescent="0.15"/>
    <row r="32" spans="1:30" s="98" customFormat="1" x14ac:dyDescent="0.15"/>
    <row r="33" s="98" customFormat="1" x14ac:dyDescent="0.15"/>
    <row r="34" s="98" customFormat="1" x14ac:dyDescent="0.15"/>
    <row r="35" s="98" customFormat="1" x14ac:dyDescent="0.15"/>
    <row r="36" s="98" customFormat="1" x14ac:dyDescent="0.15"/>
    <row r="37" s="98" customFormat="1" x14ac:dyDescent="0.15"/>
    <row r="38" s="98" customFormat="1" x14ac:dyDescent="0.15"/>
    <row r="39" s="98" customFormat="1" x14ac:dyDescent="0.15"/>
    <row r="40" s="98" customFormat="1" x14ac:dyDescent="0.15"/>
    <row r="41" s="98" customFormat="1" x14ac:dyDescent="0.15"/>
    <row r="42" s="98" customFormat="1" x14ac:dyDescent="0.15"/>
    <row r="43" s="98" customFormat="1" x14ac:dyDescent="0.15"/>
    <row r="44" s="98" customFormat="1" x14ac:dyDescent="0.15"/>
    <row r="45" s="98" customFormat="1" x14ac:dyDescent="0.15"/>
    <row r="46" s="98" customFormat="1" x14ac:dyDescent="0.15"/>
    <row r="47" s="98" customFormat="1" x14ac:dyDescent="0.15"/>
    <row r="48" s="98" customFormat="1" x14ac:dyDescent="0.15"/>
    <row r="49" s="98" customFormat="1" x14ac:dyDescent="0.15"/>
    <row r="50" s="98" customFormat="1" x14ac:dyDescent="0.15"/>
    <row r="51" s="98" customFormat="1" x14ac:dyDescent="0.15"/>
    <row r="52" s="98" customFormat="1" x14ac:dyDescent="0.15"/>
    <row r="53" s="98" customFormat="1" x14ac:dyDescent="0.15"/>
    <row r="54" s="98" customFormat="1" x14ac:dyDescent="0.15"/>
    <row r="55" s="98" customFormat="1" x14ac:dyDescent="0.15"/>
    <row r="56" s="98" customFormat="1" x14ac:dyDescent="0.15"/>
    <row r="57" s="98" customFormat="1" x14ac:dyDescent="0.15"/>
    <row r="58" s="98" customFormat="1" x14ac:dyDescent="0.15"/>
    <row r="59" s="98" customFormat="1" x14ac:dyDescent="0.15"/>
    <row r="60" s="98" customFormat="1" x14ac:dyDescent="0.15"/>
    <row r="61" s="98" customFormat="1" x14ac:dyDescent="0.15"/>
    <row r="62" s="98" customFormat="1" x14ac:dyDescent="0.15"/>
    <row r="63" s="98" customFormat="1" x14ac:dyDescent="0.15"/>
    <row r="64" s="98" customFormat="1" x14ac:dyDescent="0.15"/>
    <row r="65" s="98" customFormat="1" x14ac:dyDescent="0.15"/>
    <row r="66" s="98" customFormat="1" x14ac:dyDescent="0.15"/>
    <row r="67" s="98" customFormat="1" x14ac:dyDescent="0.15"/>
    <row r="68" s="98" customFormat="1" x14ac:dyDescent="0.15"/>
    <row r="69" s="98" customFormat="1" x14ac:dyDescent="0.15"/>
    <row r="70" s="98" customFormat="1" x14ac:dyDescent="0.15"/>
    <row r="71" s="98" customFormat="1" x14ac:dyDescent="0.15"/>
    <row r="72" s="98" customFormat="1" x14ac:dyDescent="0.15"/>
    <row r="73" s="98" customFormat="1" x14ac:dyDescent="0.15"/>
    <row r="74" s="98" customFormat="1" x14ac:dyDescent="0.15"/>
    <row r="75" s="98" customFormat="1" x14ac:dyDescent="0.15"/>
    <row r="76" s="98" customFormat="1" x14ac:dyDescent="0.15"/>
    <row r="77" s="98" customFormat="1" x14ac:dyDescent="0.15"/>
    <row r="78" s="98" customFormat="1" x14ac:dyDescent="0.15"/>
    <row r="79" s="98" customFormat="1" x14ac:dyDescent="0.15"/>
    <row r="80" s="98" customFormat="1" x14ac:dyDescent="0.15"/>
    <row r="81" s="98" customFormat="1" x14ac:dyDescent="0.15"/>
    <row r="82" s="98" customFormat="1" x14ac:dyDescent="0.15"/>
    <row r="83" s="98" customFormat="1" x14ac:dyDescent="0.15"/>
    <row r="84" s="98" customFormat="1" x14ac:dyDescent="0.15"/>
    <row r="85" s="98" customFormat="1" x14ac:dyDescent="0.15"/>
    <row r="86" s="98" customFormat="1" x14ac:dyDescent="0.15"/>
    <row r="87" s="98" customFormat="1" x14ac:dyDescent="0.15"/>
    <row r="88" s="98" customFormat="1" x14ac:dyDescent="0.15"/>
    <row r="89" s="98" customFormat="1" x14ac:dyDescent="0.15"/>
    <row r="90" s="98" customFormat="1" x14ac:dyDescent="0.15"/>
    <row r="91" s="98" customFormat="1" x14ac:dyDescent="0.15"/>
    <row r="92" s="98" customFormat="1" x14ac:dyDescent="0.15"/>
    <row r="93" s="98" customFormat="1" x14ac:dyDescent="0.15"/>
    <row r="94" s="98" customFormat="1" x14ac:dyDescent="0.15"/>
    <row r="95" s="98" customFormat="1" x14ac:dyDescent="0.15"/>
    <row r="96" s="98" customFormat="1" x14ac:dyDescent="0.15"/>
    <row r="97" s="98" customFormat="1" x14ac:dyDescent="0.15"/>
    <row r="98" s="98" customFormat="1" x14ac:dyDescent="0.15"/>
    <row r="99" s="98" customFormat="1" x14ac:dyDescent="0.15"/>
    <row r="100" s="98" customFormat="1" x14ac:dyDescent="0.15"/>
    <row r="101" s="98" customFormat="1" x14ac:dyDescent="0.15"/>
    <row r="102" s="98" customFormat="1" x14ac:dyDescent="0.15"/>
    <row r="103" s="98" customFormat="1" x14ac:dyDescent="0.15"/>
    <row r="104" s="98" customFormat="1" x14ac:dyDescent="0.15"/>
    <row r="105" s="98" customFormat="1" x14ac:dyDescent="0.15"/>
    <row r="106" s="98" customFormat="1" x14ac:dyDescent="0.15"/>
    <row r="107" s="98" customFormat="1" x14ac:dyDescent="0.15"/>
    <row r="108" s="98" customFormat="1" x14ac:dyDescent="0.15"/>
    <row r="109" s="98" customFormat="1" x14ac:dyDescent="0.15"/>
    <row r="110" s="98" customFormat="1" x14ac:dyDescent="0.15"/>
    <row r="111" s="98" customFormat="1" x14ac:dyDescent="0.15"/>
    <row r="112" s="98" customFormat="1" x14ac:dyDescent="0.15"/>
    <row r="113" s="98" customFormat="1" x14ac:dyDescent="0.15"/>
    <row r="114" s="98" customFormat="1" x14ac:dyDescent="0.15"/>
    <row r="115" s="98" customFormat="1" x14ac:dyDescent="0.15"/>
    <row r="116" s="98" customFormat="1" x14ac:dyDescent="0.15"/>
    <row r="117" s="98" customFormat="1" x14ac:dyDescent="0.15"/>
    <row r="118" s="98" customFormat="1" x14ac:dyDescent="0.15"/>
    <row r="119" s="98" customFormat="1" x14ac:dyDescent="0.15"/>
    <row r="120" s="98" customFormat="1" x14ac:dyDescent="0.15"/>
    <row r="121" s="98" customFormat="1" x14ac:dyDescent="0.15"/>
    <row r="122" s="98" customFormat="1" x14ac:dyDescent="0.15"/>
    <row r="123" s="98" customFormat="1" x14ac:dyDescent="0.15"/>
    <row r="124" s="98" customFormat="1" x14ac:dyDescent="0.15"/>
    <row r="125" s="98" customFormat="1" x14ac:dyDescent="0.15"/>
    <row r="126" s="98" customFormat="1" x14ac:dyDescent="0.15"/>
    <row r="127" s="98" customFormat="1" x14ac:dyDescent="0.15"/>
    <row r="128" s="98" customFormat="1" x14ac:dyDescent="0.15"/>
    <row r="129" s="98" customFormat="1" x14ac:dyDescent="0.15"/>
    <row r="130" s="98" customFormat="1" x14ac:dyDescent="0.15"/>
    <row r="131" s="98" customFormat="1" x14ac:dyDescent="0.15"/>
    <row r="132" s="98" customFormat="1" x14ac:dyDescent="0.15"/>
    <row r="133" s="98" customFormat="1" x14ac:dyDescent="0.15"/>
    <row r="134" s="98" customFormat="1" x14ac:dyDescent="0.15"/>
    <row r="135" s="98" customFormat="1" x14ac:dyDescent="0.15"/>
    <row r="136" s="98" customFormat="1" x14ac:dyDescent="0.15"/>
    <row r="137" s="98" customFormat="1" x14ac:dyDescent="0.15"/>
    <row r="138" s="98" customFormat="1" x14ac:dyDescent="0.15"/>
    <row r="139" s="98" customFormat="1" x14ac:dyDescent="0.15"/>
    <row r="140" s="98" customFormat="1" x14ac:dyDescent="0.15"/>
    <row r="141" s="98" customFormat="1" x14ac:dyDescent="0.15"/>
    <row r="142" s="98" customFormat="1" x14ac:dyDescent="0.15"/>
    <row r="143" s="98" customFormat="1" x14ac:dyDescent="0.15"/>
    <row r="144" s="98" customFormat="1" x14ac:dyDescent="0.15"/>
    <row r="145" s="98" customFormat="1" x14ac:dyDescent="0.15"/>
    <row r="146" s="98" customFormat="1" x14ac:dyDescent="0.15"/>
    <row r="147" s="98" customFormat="1" x14ac:dyDescent="0.15"/>
    <row r="148" s="98" customFormat="1" x14ac:dyDescent="0.15"/>
    <row r="149" s="98" customFormat="1" x14ac:dyDescent="0.15"/>
    <row r="150" s="98" customFormat="1" x14ac:dyDescent="0.15"/>
    <row r="151" s="98" customFormat="1" x14ac:dyDescent="0.15"/>
    <row r="152" s="98" customFormat="1" x14ac:dyDescent="0.15"/>
    <row r="153" s="98" customFormat="1" x14ac:dyDescent="0.15"/>
    <row r="154" s="98" customFormat="1" x14ac:dyDescent="0.15"/>
    <row r="155" s="98" customFormat="1" x14ac:dyDescent="0.15"/>
    <row r="156" s="98" customFormat="1" x14ac:dyDescent="0.15"/>
    <row r="157" s="98" customFormat="1" x14ac:dyDescent="0.15"/>
    <row r="158" s="98" customFormat="1" x14ac:dyDescent="0.15"/>
    <row r="159" s="98" customFormat="1" x14ac:dyDescent="0.15"/>
    <row r="160" s="98" customFormat="1" x14ac:dyDescent="0.15"/>
    <row r="161" s="98" customFormat="1" x14ac:dyDescent="0.15"/>
    <row r="162" s="98" customFormat="1" x14ac:dyDescent="0.15"/>
    <row r="163" s="98" customFormat="1" x14ac:dyDescent="0.15"/>
    <row r="164" s="98" customFormat="1" x14ac:dyDescent="0.15"/>
    <row r="165" s="98" customFormat="1" x14ac:dyDescent="0.15"/>
    <row r="166" s="98" customFormat="1" x14ac:dyDescent="0.15"/>
    <row r="167" s="98" customFormat="1" x14ac:dyDescent="0.15"/>
    <row r="168" s="98" customFormat="1" x14ac:dyDescent="0.15"/>
    <row r="169" s="98" customFormat="1" x14ac:dyDescent="0.15"/>
    <row r="170" s="98" customFormat="1" x14ac:dyDescent="0.15"/>
    <row r="171" s="98" customFormat="1" x14ac:dyDescent="0.15"/>
    <row r="172" s="98" customFormat="1" x14ac:dyDescent="0.15"/>
    <row r="173" s="98" customFormat="1" x14ac:dyDescent="0.15"/>
    <row r="174" s="98" customFormat="1" x14ac:dyDescent="0.15"/>
    <row r="175" s="98" customFormat="1" x14ac:dyDescent="0.15"/>
    <row r="176" s="98" customFormat="1" x14ac:dyDescent="0.15"/>
    <row r="177" s="98" customFormat="1" x14ac:dyDescent="0.15"/>
    <row r="178" s="98" customFormat="1" x14ac:dyDescent="0.15"/>
    <row r="179" s="98" customFormat="1" x14ac:dyDescent="0.15"/>
    <row r="180" s="98" customFormat="1" x14ac:dyDescent="0.15"/>
    <row r="181" s="98" customFormat="1" x14ac:dyDescent="0.15"/>
    <row r="182" s="98" customFormat="1" x14ac:dyDescent="0.15"/>
    <row r="183" s="98" customFormat="1" x14ac:dyDescent="0.15"/>
    <row r="184" s="98" customFormat="1" x14ac:dyDescent="0.15"/>
    <row r="185" s="98" customFormat="1" x14ac:dyDescent="0.15"/>
    <row r="186" s="98" customFormat="1" x14ac:dyDescent="0.15"/>
    <row r="187" s="98" customFormat="1" x14ac:dyDescent="0.15"/>
    <row r="188" s="98" customFormat="1" x14ac:dyDescent="0.15"/>
    <row r="189" s="98" customFormat="1" x14ac:dyDescent="0.15"/>
    <row r="190" s="98" customFormat="1" x14ac:dyDescent="0.15"/>
    <row r="191" s="98" customFormat="1" x14ac:dyDescent="0.15"/>
    <row r="192" s="98" customFormat="1" x14ac:dyDescent="0.15"/>
    <row r="193" s="98" customFormat="1" x14ac:dyDescent="0.15"/>
    <row r="194" s="98" customFormat="1" x14ac:dyDescent="0.15"/>
    <row r="195" s="98" customFormat="1" x14ac:dyDescent="0.15"/>
    <row r="196" s="98" customFormat="1" x14ac:dyDescent="0.15"/>
    <row r="197" s="98" customFormat="1" x14ac:dyDescent="0.15"/>
    <row r="198" s="98" customFormat="1" x14ac:dyDescent="0.15"/>
    <row r="199" s="98" customFormat="1" x14ac:dyDescent="0.15"/>
    <row r="200" s="98" customFormat="1" x14ac:dyDescent="0.15"/>
    <row r="201" s="98" customFormat="1" x14ac:dyDescent="0.15"/>
    <row r="202" s="98" customFormat="1" x14ac:dyDescent="0.15"/>
    <row r="203" s="98" customFormat="1" x14ac:dyDescent="0.15"/>
    <row r="204" s="98" customFormat="1" x14ac:dyDescent="0.15"/>
    <row r="205" s="98" customFormat="1" x14ac:dyDescent="0.15"/>
    <row r="206" s="98" customFormat="1" x14ac:dyDescent="0.15"/>
    <row r="207" s="98" customFormat="1" x14ac:dyDescent="0.15"/>
    <row r="208" s="98" customFormat="1" x14ac:dyDescent="0.15"/>
    <row r="209" s="98" customFormat="1" x14ac:dyDescent="0.15"/>
    <row r="210" s="98" customFormat="1" x14ac:dyDescent="0.15"/>
    <row r="211" s="98" customFormat="1" x14ac:dyDescent="0.15"/>
    <row r="212" s="98" customFormat="1" x14ac:dyDescent="0.15"/>
    <row r="213" s="98" customFormat="1" x14ac:dyDescent="0.15"/>
    <row r="214" s="98" customFormat="1" x14ac:dyDescent="0.15"/>
    <row r="215" s="98" customFormat="1" x14ac:dyDescent="0.15"/>
    <row r="216" s="98" customFormat="1" x14ac:dyDescent="0.15"/>
    <row r="217" s="98" customFormat="1" x14ac:dyDescent="0.15"/>
    <row r="218" s="98" customFormat="1" x14ac:dyDescent="0.15"/>
    <row r="219" s="98" customFormat="1" x14ac:dyDescent="0.15"/>
    <row r="220" s="98" customFormat="1" x14ac:dyDescent="0.15"/>
    <row r="221" s="98" customFormat="1" x14ac:dyDescent="0.15"/>
    <row r="222" s="98" customFormat="1" x14ac:dyDescent="0.15"/>
    <row r="223" s="98" customFormat="1" x14ac:dyDescent="0.15"/>
    <row r="224" s="98" customFormat="1" x14ac:dyDescent="0.15"/>
    <row r="225" s="98" customFormat="1" x14ac:dyDescent="0.15"/>
    <row r="226" s="98" customFormat="1" x14ac:dyDescent="0.15"/>
    <row r="227" s="98" customFormat="1" x14ac:dyDescent="0.15"/>
    <row r="228" s="98" customFormat="1" x14ac:dyDescent="0.15"/>
    <row r="229" s="98" customFormat="1" x14ac:dyDescent="0.15"/>
    <row r="230" s="98" customFormat="1" x14ac:dyDescent="0.15"/>
    <row r="231" s="98" customFormat="1" x14ac:dyDescent="0.15"/>
    <row r="232" s="98" customFormat="1" x14ac:dyDescent="0.15"/>
    <row r="233" s="98" customFormat="1" x14ac:dyDescent="0.15"/>
    <row r="234" s="98" customFormat="1" x14ac:dyDescent="0.15"/>
    <row r="235" s="98" customFormat="1" x14ac:dyDescent="0.15"/>
    <row r="236" s="98" customFormat="1" x14ac:dyDescent="0.15"/>
    <row r="237" s="98" customFormat="1" x14ac:dyDescent="0.15"/>
    <row r="238" s="98" customFormat="1" x14ac:dyDescent="0.15"/>
    <row r="239" s="98" customFormat="1" x14ac:dyDescent="0.15"/>
    <row r="240" s="98" customFormat="1" x14ac:dyDescent="0.15"/>
    <row r="241" s="98" customFormat="1" x14ac:dyDescent="0.15"/>
    <row r="242" s="98" customFormat="1" x14ac:dyDescent="0.15"/>
    <row r="243" s="98" customFormat="1" x14ac:dyDescent="0.15"/>
    <row r="244" s="98" customFormat="1" x14ac:dyDescent="0.15"/>
    <row r="245" s="98" customFormat="1" x14ac:dyDescent="0.15"/>
    <row r="246" s="98" customFormat="1" x14ac:dyDescent="0.15"/>
    <row r="247" s="98" customFormat="1" x14ac:dyDescent="0.15"/>
    <row r="248" s="98" customFormat="1" x14ac:dyDescent="0.15"/>
    <row r="249" s="98" customFormat="1" x14ac:dyDescent="0.15"/>
    <row r="250" s="98" customFormat="1" x14ac:dyDescent="0.15"/>
    <row r="251" s="98" customFormat="1" x14ac:dyDescent="0.15"/>
    <row r="252" s="98" customFormat="1" x14ac:dyDescent="0.15"/>
    <row r="253" s="98" customFormat="1" x14ac:dyDescent="0.15"/>
    <row r="254" s="98" customFormat="1" x14ac:dyDescent="0.15"/>
    <row r="255" s="98" customFormat="1" x14ac:dyDescent="0.15"/>
    <row r="256" s="98" customFormat="1" x14ac:dyDescent="0.15"/>
    <row r="257" s="98" customFormat="1" x14ac:dyDescent="0.15"/>
    <row r="258" s="98" customFormat="1" x14ac:dyDescent="0.15"/>
    <row r="259" s="98" customFormat="1" x14ac:dyDescent="0.15"/>
    <row r="260" s="98" customFormat="1" x14ac:dyDescent="0.15"/>
    <row r="261" s="98" customFormat="1" x14ac:dyDescent="0.15"/>
    <row r="262" s="98" customFormat="1" x14ac:dyDescent="0.15"/>
    <row r="263" s="98" customFormat="1" x14ac:dyDescent="0.15"/>
    <row r="264" s="98" customFormat="1" x14ac:dyDescent="0.15"/>
    <row r="265" s="98" customFormat="1" x14ac:dyDescent="0.15"/>
    <row r="266" s="98" customFormat="1" x14ac:dyDescent="0.15"/>
    <row r="267" s="98" customFormat="1" x14ac:dyDescent="0.15"/>
    <row r="268" s="98" customFormat="1" x14ac:dyDescent="0.15"/>
    <row r="269" s="98" customFormat="1" x14ac:dyDescent="0.15"/>
    <row r="270" s="98" customFormat="1" x14ac:dyDescent="0.15"/>
    <row r="271" s="98" customFormat="1" x14ac:dyDescent="0.15"/>
    <row r="272" s="98" customFormat="1" x14ac:dyDescent="0.15"/>
    <row r="273" s="98" customFormat="1" x14ac:dyDescent="0.15"/>
    <row r="274" s="98" customFormat="1" x14ac:dyDescent="0.15"/>
    <row r="275" s="98" customFormat="1" x14ac:dyDescent="0.15"/>
    <row r="276" s="98" customFormat="1" x14ac:dyDescent="0.15"/>
    <row r="277" s="98" customFormat="1" x14ac:dyDescent="0.15"/>
    <row r="278" s="98" customFormat="1" x14ac:dyDescent="0.15"/>
    <row r="279" s="98" customFormat="1" x14ac:dyDescent="0.15"/>
    <row r="280" s="98" customFormat="1" x14ac:dyDescent="0.15"/>
    <row r="281" s="98" customFormat="1" x14ac:dyDescent="0.15"/>
    <row r="282" s="98" customFormat="1" x14ac:dyDescent="0.15"/>
    <row r="283" s="98" customFormat="1" x14ac:dyDescent="0.15"/>
    <row r="284" s="98" customFormat="1" x14ac:dyDescent="0.15"/>
    <row r="285" s="98" customFormat="1" x14ac:dyDescent="0.15"/>
    <row r="286" s="98" customFormat="1" x14ac:dyDescent="0.15"/>
    <row r="287" s="98" customFormat="1" x14ac:dyDescent="0.15"/>
    <row r="288" s="98" customFormat="1" x14ac:dyDescent="0.15"/>
    <row r="289" s="98" customFormat="1" x14ac:dyDescent="0.15"/>
    <row r="290" s="98" customFormat="1" x14ac:dyDescent="0.15"/>
    <row r="291" s="98" customFormat="1" x14ac:dyDescent="0.15"/>
    <row r="292" s="98" customFormat="1" x14ac:dyDescent="0.15"/>
    <row r="293" s="98" customFormat="1" x14ac:dyDescent="0.15"/>
    <row r="294" s="98" customFormat="1" x14ac:dyDescent="0.15"/>
    <row r="295" s="98" customFormat="1" x14ac:dyDescent="0.15"/>
    <row r="296" s="98" customFormat="1" x14ac:dyDescent="0.15"/>
    <row r="297" s="98" customFormat="1" x14ac:dyDescent="0.15"/>
    <row r="298" s="98" customFormat="1" x14ac:dyDescent="0.15"/>
    <row r="299" s="98" customFormat="1" x14ac:dyDescent="0.15"/>
    <row r="300" s="98" customFormat="1" x14ac:dyDescent="0.15"/>
    <row r="301" s="98" customFormat="1" x14ac:dyDescent="0.15"/>
    <row r="302" s="98" customFormat="1" x14ac:dyDescent="0.15"/>
    <row r="303" s="98" customFormat="1" x14ac:dyDescent="0.15"/>
    <row r="304" s="98" customFormat="1" x14ac:dyDescent="0.15"/>
    <row r="305" s="98" customFormat="1" x14ac:dyDescent="0.15"/>
    <row r="306" s="98" customFormat="1" x14ac:dyDescent="0.15"/>
    <row r="307" s="98" customFormat="1" x14ac:dyDescent="0.15"/>
    <row r="308" s="98" customFormat="1" x14ac:dyDescent="0.15"/>
    <row r="309" s="98" customFormat="1" x14ac:dyDescent="0.15"/>
    <row r="310" s="98" customFormat="1" x14ac:dyDescent="0.15"/>
    <row r="311" s="98" customFormat="1" x14ac:dyDescent="0.15"/>
    <row r="312" s="98" customFormat="1" x14ac:dyDescent="0.15"/>
    <row r="313" s="98" customFormat="1" x14ac:dyDescent="0.15"/>
    <row r="314" s="98" customFormat="1" x14ac:dyDescent="0.15"/>
    <row r="315" s="98" customFormat="1" x14ac:dyDescent="0.15"/>
    <row r="316" s="98" customFormat="1" x14ac:dyDescent="0.15"/>
    <row r="317" s="98" customFormat="1" x14ac:dyDescent="0.15"/>
    <row r="318" s="98" customFormat="1" x14ac:dyDescent="0.15"/>
    <row r="319" s="98" customFormat="1" x14ac:dyDescent="0.15"/>
    <row r="320" s="98" customFormat="1" x14ac:dyDescent="0.15"/>
    <row r="321" s="98" customFormat="1" x14ac:dyDescent="0.15"/>
    <row r="322" s="98" customFormat="1" x14ac:dyDescent="0.15"/>
    <row r="323" s="98" customFormat="1" x14ac:dyDescent="0.15"/>
    <row r="324" s="98" customFormat="1" x14ac:dyDescent="0.15"/>
    <row r="325" s="98" customFormat="1" x14ac:dyDescent="0.15"/>
    <row r="326" s="98" customFormat="1" x14ac:dyDescent="0.15"/>
    <row r="327" s="98" customFormat="1" x14ac:dyDescent="0.15"/>
    <row r="328" s="98" customFormat="1" x14ac:dyDescent="0.15"/>
    <row r="329" s="98" customFormat="1" x14ac:dyDescent="0.15"/>
    <row r="330" s="98" customFormat="1" x14ac:dyDescent="0.15"/>
    <row r="331" s="98" customFormat="1" x14ac:dyDescent="0.15"/>
    <row r="332" s="98" customFormat="1" x14ac:dyDescent="0.15"/>
    <row r="333" s="98" customFormat="1" x14ac:dyDescent="0.15"/>
    <row r="334" s="98" customFormat="1" x14ac:dyDescent="0.15"/>
    <row r="335" s="98" customFormat="1" x14ac:dyDescent="0.15"/>
    <row r="336" s="98" customFormat="1" x14ac:dyDescent="0.15"/>
    <row r="337" s="98" customFormat="1" x14ac:dyDescent="0.15"/>
    <row r="338" s="98" customFormat="1" x14ac:dyDescent="0.15"/>
    <row r="339" s="98" customFormat="1" x14ac:dyDescent="0.15"/>
    <row r="340" s="98" customFormat="1" x14ac:dyDescent="0.15"/>
    <row r="341" s="98" customFormat="1" x14ac:dyDescent="0.15"/>
    <row r="342" s="98" customFormat="1" x14ac:dyDescent="0.15"/>
    <row r="343" s="98" customFormat="1" x14ac:dyDescent="0.15"/>
    <row r="344" s="98" customFormat="1" x14ac:dyDescent="0.15"/>
    <row r="345" s="98" customFormat="1" x14ac:dyDescent="0.15"/>
    <row r="346" s="98" customFormat="1" x14ac:dyDescent="0.15"/>
    <row r="347" s="98" customFormat="1" x14ac:dyDescent="0.15"/>
    <row r="348" s="98" customFormat="1" x14ac:dyDescent="0.15"/>
    <row r="349" s="98" customFormat="1" x14ac:dyDescent="0.15"/>
    <row r="350" s="98" customFormat="1" x14ac:dyDescent="0.15"/>
    <row r="351" s="98" customFormat="1" x14ac:dyDescent="0.15"/>
    <row r="352" s="98" customFormat="1" x14ac:dyDescent="0.15"/>
    <row r="353" s="98" customFormat="1" x14ac:dyDescent="0.15"/>
    <row r="354" s="98" customFormat="1" x14ac:dyDescent="0.15"/>
    <row r="355" s="98" customFormat="1" x14ac:dyDescent="0.15"/>
    <row r="356" s="98" customFormat="1" x14ac:dyDescent="0.15"/>
    <row r="357" s="98" customFormat="1" x14ac:dyDescent="0.15"/>
    <row r="358" s="98" customFormat="1" x14ac:dyDescent="0.15"/>
    <row r="359" s="98" customFormat="1" x14ac:dyDescent="0.15"/>
    <row r="360" s="98" customFormat="1" x14ac:dyDescent="0.15"/>
    <row r="361" s="98" customFormat="1" x14ac:dyDescent="0.15"/>
    <row r="362" s="98" customFormat="1" x14ac:dyDescent="0.15"/>
    <row r="363" s="98" customFormat="1" x14ac:dyDescent="0.15"/>
    <row r="364" s="98" customFormat="1" x14ac:dyDescent="0.15"/>
    <row r="365" s="98" customFormat="1" x14ac:dyDescent="0.15"/>
    <row r="366" s="98" customFormat="1" x14ac:dyDescent="0.15"/>
    <row r="367" s="98" customFormat="1" x14ac:dyDescent="0.15"/>
    <row r="368" s="98" customFormat="1" x14ac:dyDescent="0.15"/>
    <row r="369" s="98" customFormat="1" x14ac:dyDescent="0.15"/>
    <row r="370" s="98" customFormat="1" x14ac:dyDescent="0.15"/>
    <row r="371" s="98" customFormat="1" x14ac:dyDescent="0.15"/>
    <row r="372" s="98" customFormat="1" x14ac:dyDescent="0.15"/>
    <row r="373" s="98" customFormat="1" x14ac:dyDescent="0.15"/>
    <row r="374" s="98" customFormat="1" x14ac:dyDescent="0.15"/>
    <row r="375" s="98" customFormat="1" x14ac:dyDescent="0.15"/>
    <row r="376" s="98" customFormat="1" x14ac:dyDescent="0.15"/>
    <row r="377" s="98" customFormat="1" x14ac:dyDescent="0.15"/>
    <row r="378" s="98" customFormat="1" x14ac:dyDescent="0.15"/>
    <row r="379" s="98" customFormat="1" x14ac:dyDescent="0.15"/>
    <row r="380" s="98" customFormat="1" x14ac:dyDescent="0.15"/>
    <row r="381" s="98" customFormat="1" x14ac:dyDescent="0.15"/>
    <row r="382" s="98" customFormat="1" x14ac:dyDescent="0.15"/>
    <row r="383" s="98" customFormat="1" x14ac:dyDescent="0.15"/>
    <row r="384" s="98" customFormat="1" x14ac:dyDescent="0.15"/>
    <row r="385" s="98" customFormat="1" x14ac:dyDescent="0.15"/>
    <row r="386" s="98" customFormat="1" x14ac:dyDescent="0.15"/>
    <row r="387" s="98" customFormat="1" x14ac:dyDescent="0.15"/>
    <row r="388" s="98" customFormat="1" x14ac:dyDescent="0.15"/>
    <row r="389" s="98" customFormat="1" x14ac:dyDescent="0.15"/>
    <row r="390" s="98" customFormat="1" x14ac:dyDescent="0.15"/>
    <row r="391" s="98" customFormat="1" x14ac:dyDescent="0.15"/>
    <row r="392" s="98" customFormat="1" x14ac:dyDescent="0.15"/>
    <row r="393" s="98" customFormat="1" x14ac:dyDescent="0.15"/>
    <row r="394" s="98" customFormat="1" x14ac:dyDescent="0.15"/>
    <row r="395" s="98" customFormat="1" x14ac:dyDescent="0.15"/>
    <row r="396" s="98" customFormat="1" x14ac:dyDescent="0.15"/>
    <row r="397" s="98" customFormat="1" x14ac:dyDescent="0.15"/>
    <row r="398" s="98" customFormat="1" x14ac:dyDescent="0.15"/>
    <row r="399" s="98" customFormat="1" x14ac:dyDescent="0.15"/>
    <row r="400" s="98" customFormat="1" x14ac:dyDescent="0.15"/>
    <row r="401" s="98" customFormat="1" x14ac:dyDescent="0.15"/>
    <row r="402" s="98" customFormat="1" x14ac:dyDescent="0.15"/>
    <row r="403" s="98" customFormat="1" x14ac:dyDescent="0.15"/>
    <row r="404" s="98" customFormat="1" x14ac:dyDescent="0.15"/>
    <row r="405" s="98" customFormat="1" x14ac:dyDescent="0.15"/>
    <row r="406" s="98" customFormat="1" x14ac:dyDescent="0.15"/>
    <row r="407" s="98" customFormat="1" x14ac:dyDescent="0.15"/>
    <row r="408" s="98" customFormat="1" x14ac:dyDescent="0.15"/>
    <row r="409" s="98" customFormat="1" x14ac:dyDescent="0.15"/>
    <row r="410" s="98" customFormat="1" x14ac:dyDescent="0.15"/>
    <row r="411" s="98" customFormat="1" x14ac:dyDescent="0.15"/>
    <row r="412" s="98" customFormat="1" x14ac:dyDescent="0.15"/>
    <row r="413" s="98" customFormat="1" x14ac:dyDescent="0.15"/>
    <row r="414" s="98" customFormat="1" x14ac:dyDescent="0.15"/>
    <row r="415" s="98" customFormat="1" x14ac:dyDescent="0.15"/>
    <row r="416" s="98" customFormat="1" x14ac:dyDescent="0.15"/>
    <row r="417" s="98" customFormat="1" x14ac:dyDescent="0.15"/>
    <row r="418" s="98" customFormat="1" x14ac:dyDescent="0.15"/>
    <row r="419" s="98" customFormat="1" x14ac:dyDescent="0.15"/>
    <row r="420" s="98" customFormat="1" x14ac:dyDescent="0.15"/>
    <row r="421" s="98" customFormat="1" x14ac:dyDescent="0.15"/>
    <row r="422" s="98" customFormat="1" x14ac:dyDescent="0.15"/>
    <row r="423" s="98" customFormat="1" x14ac:dyDescent="0.15"/>
    <row r="424" s="98" customFormat="1" x14ac:dyDescent="0.15"/>
    <row r="425" s="98" customFormat="1" x14ac:dyDescent="0.15"/>
    <row r="426" s="98" customFormat="1" x14ac:dyDescent="0.15"/>
    <row r="427" s="98" customFormat="1" x14ac:dyDescent="0.15"/>
    <row r="428" s="98" customFormat="1" x14ac:dyDescent="0.15"/>
    <row r="429" s="98" customFormat="1" x14ac:dyDescent="0.15"/>
    <row r="430" s="98" customFormat="1" x14ac:dyDescent="0.15"/>
    <row r="431" s="98" customFormat="1" x14ac:dyDescent="0.15"/>
    <row r="432" s="98" customFormat="1" x14ac:dyDescent="0.15"/>
    <row r="433" s="98" customFormat="1" x14ac:dyDescent="0.15"/>
    <row r="434" s="98" customFormat="1" x14ac:dyDescent="0.15"/>
    <row r="435" s="98" customFormat="1" x14ac:dyDescent="0.15"/>
    <row r="436" s="98" customFormat="1" x14ac:dyDescent="0.15"/>
    <row r="437" s="98" customFormat="1" x14ac:dyDescent="0.15"/>
    <row r="438" s="98" customFormat="1" x14ac:dyDescent="0.15"/>
    <row r="439" s="98" customFormat="1" x14ac:dyDescent="0.15"/>
    <row r="440" s="98" customFormat="1" x14ac:dyDescent="0.15"/>
    <row r="441" s="98" customFormat="1" x14ac:dyDescent="0.15"/>
    <row r="442" s="98" customFormat="1" x14ac:dyDescent="0.15"/>
    <row r="443" s="98" customFormat="1" x14ac:dyDescent="0.15"/>
    <row r="444" s="98" customFormat="1" x14ac:dyDescent="0.15"/>
    <row r="445" s="98" customFormat="1" x14ac:dyDescent="0.15"/>
    <row r="446" s="98" customFormat="1" x14ac:dyDescent="0.15"/>
    <row r="447" s="98" customFormat="1" x14ac:dyDescent="0.15"/>
    <row r="448" s="98" customFormat="1" x14ac:dyDescent="0.15"/>
    <row r="449" s="98" customFormat="1" x14ac:dyDescent="0.15"/>
    <row r="450" s="98" customFormat="1" x14ac:dyDescent="0.15"/>
    <row r="451" s="98" customFormat="1" x14ac:dyDescent="0.15"/>
    <row r="452" s="98" customFormat="1" x14ac:dyDescent="0.15"/>
    <row r="453" s="98" customFormat="1" x14ac:dyDescent="0.15"/>
    <row r="454" s="98" customFormat="1" x14ac:dyDescent="0.15"/>
    <row r="455" s="98" customFormat="1" x14ac:dyDescent="0.15"/>
    <row r="456" s="98" customFormat="1" x14ac:dyDescent="0.15"/>
    <row r="457" s="98" customFormat="1" x14ac:dyDescent="0.15"/>
    <row r="458" s="98" customFormat="1" x14ac:dyDescent="0.15"/>
    <row r="459" s="98" customFormat="1" x14ac:dyDescent="0.15"/>
    <row r="460" s="98" customFormat="1" x14ac:dyDescent="0.15"/>
    <row r="461" s="98" customFormat="1" x14ac:dyDescent="0.15"/>
    <row r="462" s="98" customFormat="1" x14ac:dyDescent="0.15"/>
    <row r="463" s="98" customFormat="1" x14ac:dyDescent="0.15"/>
    <row r="464" s="98" customFormat="1" x14ac:dyDescent="0.15"/>
    <row r="465" s="98" customFormat="1" x14ac:dyDescent="0.15"/>
    <row r="466" s="98" customFormat="1" x14ac:dyDescent="0.15"/>
    <row r="467" s="98" customFormat="1" x14ac:dyDescent="0.15"/>
    <row r="468" s="98" customFormat="1" x14ac:dyDescent="0.15"/>
    <row r="469" s="98" customFormat="1" x14ac:dyDescent="0.15"/>
    <row r="470" s="98" customFormat="1" x14ac:dyDescent="0.15"/>
    <row r="471" s="98" customFormat="1" x14ac:dyDescent="0.15"/>
    <row r="472" s="98" customFormat="1" x14ac:dyDescent="0.15"/>
    <row r="473" s="98" customFormat="1" x14ac:dyDescent="0.15"/>
    <row r="474" s="98" customFormat="1" x14ac:dyDescent="0.15"/>
    <row r="475" s="98" customFormat="1" x14ac:dyDescent="0.15"/>
    <row r="476" s="98" customFormat="1" x14ac:dyDescent="0.15"/>
    <row r="477" s="98" customFormat="1" x14ac:dyDescent="0.15"/>
    <row r="478" s="98" customFormat="1" x14ac:dyDescent="0.15"/>
    <row r="479" s="98" customFormat="1" x14ac:dyDescent="0.15"/>
    <row r="480" s="98" customFormat="1" x14ac:dyDescent="0.15"/>
    <row r="481" s="98" customFormat="1" x14ac:dyDescent="0.15"/>
    <row r="482" s="98" customFormat="1" x14ac:dyDescent="0.15"/>
    <row r="483" s="98" customFormat="1" x14ac:dyDescent="0.15"/>
    <row r="484" s="98" customFormat="1" x14ac:dyDescent="0.15"/>
    <row r="485" s="98" customFormat="1" x14ac:dyDescent="0.15"/>
    <row r="486" s="98" customFormat="1" x14ac:dyDescent="0.15"/>
    <row r="487" s="98" customFormat="1" x14ac:dyDescent="0.15"/>
    <row r="488" s="98" customFormat="1" x14ac:dyDescent="0.15"/>
    <row r="489" s="98" customFormat="1" x14ac:dyDescent="0.15"/>
    <row r="490" s="98" customFormat="1" x14ac:dyDescent="0.15"/>
    <row r="491" s="98" customFormat="1" x14ac:dyDescent="0.15"/>
    <row r="492" s="98" customFormat="1" x14ac:dyDescent="0.15"/>
    <row r="493" s="98" customFormat="1" x14ac:dyDescent="0.15"/>
    <row r="494" s="98" customFormat="1" x14ac:dyDescent="0.15"/>
    <row r="495" s="98" customFormat="1" x14ac:dyDescent="0.15"/>
    <row r="496" s="98" customFormat="1" x14ac:dyDescent="0.15"/>
    <row r="497" s="98" customFormat="1" x14ac:dyDescent="0.15"/>
    <row r="498" s="98" customFormat="1" x14ac:dyDescent="0.15"/>
    <row r="499" s="98" customFormat="1" x14ac:dyDescent="0.15"/>
    <row r="500" s="98" customFormat="1" x14ac:dyDescent="0.15"/>
    <row r="501" s="98" customFormat="1" x14ac:dyDescent="0.15"/>
    <row r="502" s="98" customFormat="1" x14ac:dyDescent="0.15"/>
    <row r="503" s="98" customFormat="1" x14ac:dyDescent="0.15"/>
    <row r="504" s="98" customFormat="1" x14ac:dyDescent="0.15"/>
    <row r="505" s="98" customFormat="1" x14ac:dyDescent="0.15"/>
    <row r="506" s="98" customFormat="1" x14ac:dyDescent="0.15"/>
    <row r="507" s="98" customFormat="1" x14ac:dyDescent="0.15"/>
    <row r="508" s="98" customFormat="1" x14ac:dyDescent="0.15"/>
    <row r="509" s="98" customFormat="1" x14ac:dyDescent="0.15"/>
    <row r="510" s="98" customFormat="1" x14ac:dyDescent="0.15"/>
    <row r="511" s="98" customFormat="1" x14ac:dyDescent="0.15"/>
    <row r="512" s="98" customFormat="1" x14ac:dyDescent="0.15"/>
    <row r="513" s="98" customFormat="1" x14ac:dyDescent="0.15"/>
    <row r="514" s="98" customFormat="1" x14ac:dyDescent="0.15"/>
    <row r="515" s="98" customFormat="1" x14ac:dyDescent="0.15"/>
    <row r="516" s="98" customFormat="1" x14ac:dyDescent="0.15"/>
    <row r="517" s="98" customFormat="1" x14ac:dyDescent="0.15"/>
    <row r="518" s="98" customFormat="1" x14ac:dyDescent="0.15"/>
    <row r="519" s="98" customFormat="1" x14ac:dyDescent="0.15"/>
    <row r="520" s="98" customFormat="1" x14ac:dyDescent="0.15"/>
    <row r="521" s="98" customFormat="1" x14ac:dyDescent="0.15"/>
    <row r="522" s="98" customFormat="1" x14ac:dyDescent="0.15"/>
    <row r="523" s="98" customFormat="1" x14ac:dyDescent="0.15"/>
    <row r="524" s="98" customFormat="1" x14ac:dyDescent="0.15"/>
    <row r="525" s="98" customFormat="1" x14ac:dyDescent="0.15"/>
    <row r="526" s="98" customFormat="1" x14ac:dyDescent="0.15"/>
    <row r="527" s="98" customFormat="1" x14ac:dyDescent="0.15"/>
    <row r="528" s="98" customFormat="1" x14ac:dyDescent="0.15"/>
    <row r="529" s="98" customFormat="1" x14ac:dyDescent="0.15"/>
    <row r="530" s="98" customFormat="1" x14ac:dyDescent="0.15"/>
    <row r="531" s="98" customFormat="1" x14ac:dyDescent="0.15"/>
    <row r="532" s="98" customFormat="1" x14ac:dyDescent="0.15"/>
    <row r="533" s="98" customFormat="1" x14ac:dyDescent="0.15"/>
    <row r="534" s="98" customFormat="1" x14ac:dyDescent="0.15"/>
    <row r="535" s="98" customFormat="1" x14ac:dyDescent="0.15"/>
    <row r="536" s="98" customFormat="1" x14ac:dyDescent="0.15"/>
    <row r="537" s="98" customFormat="1" x14ac:dyDescent="0.15"/>
    <row r="538" s="98" customFormat="1" x14ac:dyDescent="0.15"/>
    <row r="539" s="98" customFormat="1" x14ac:dyDescent="0.15"/>
    <row r="540" s="98" customFormat="1" x14ac:dyDescent="0.15"/>
    <row r="541" s="98" customFormat="1" x14ac:dyDescent="0.15"/>
    <row r="542" s="98" customFormat="1" x14ac:dyDescent="0.15"/>
    <row r="543" s="98" customFormat="1" x14ac:dyDescent="0.15"/>
    <row r="544" s="98" customFormat="1" x14ac:dyDescent="0.15"/>
    <row r="545" s="98" customFormat="1" x14ac:dyDescent="0.15"/>
    <row r="546" s="98" customFormat="1" x14ac:dyDescent="0.15"/>
    <row r="547" s="98" customFormat="1" x14ac:dyDescent="0.15"/>
    <row r="548" s="98" customFormat="1" x14ac:dyDescent="0.15"/>
    <row r="549" s="98" customFormat="1" x14ac:dyDescent="0.15"/>
    <row r="550" s="98" customFormat="1" x14ac:dyDescent="0.15"/>
    <row r="551" s="98" customFormat="1" x14ac:dyDescent="0.15"/>
    <row r="552" s="98" customFormat="1" x14ac:dyDescent="0.15"/>
    <row r="553" s="98" customFormat="1" x14ac:dyDescent="0.15"/>
    <row r="554" s="98" customFormat="1" x14ac:dyDescent="0.15"/>
    <row r="555" s="98" customFormat="1" x14ac:dyDescent="0.15"/>
    <row r="556" s="98" customFormat="1" x14ac:dyDescent="0.15"/>
    <row r="557" s="98" customFormat="1" x14ac:dyDescent="0.15"/>
    <row r="558" s="98" customFormat="1" x14ac:dyDescent="0.15"/>
    <row r="559" s="98" customFormat="1" x14ac:dyDescent="0.15"/>
    <row r="560" s="98" customFormat="1" x14ac:dyDescent="0.15"/>
    <row r="561" s="98" customFormat="1" x14ac:dyDescent="0.15"/>
    <row r="562" s="98" customFormat="1" x14ac:dyDescent="0.15"/>
    <row r="563" s="98" customFormat="1" x14ac:dyDescent="0.15"/>
    <row r="564" s="98" customFormat="1" x14ac:dyDescent="0.15"/>
    <row r="565" s="98" customFormat="1" x14ac:dyDescent="0.15"/>
    <row r="566" s="98" customFormat="1" x14ac:dyDescent="0.15"/>
    <row r="567" s="98" customFormat="1" x14ac:dyDescent="0.15"/>
    <row r="568" s="98" customFormat="1" x14ac:dyDescent="0.15"/>
    <row r="569" s="98" customFormat="1" x14ac:dyDescent="0.15"/>
    <row r="570" s="98" customFormat="1" x14ac:dyDescent="0.15"/>
    <row r="571" s="98" customFormat="1" x14ac:dyDescent="0.15"/>
    <row r="572" s="98" customFormat="1" x14ac:dyDescent="0.15"/>
    <row r="573" s="98" customFormat="1" x14ac:dyDescent="0.15"/>
    <row r="574" s="98" customFormat="1" x14ac:dyDescent="0.15"/>
    <row r="575" s="98" customFormat="1" x14ac:dyDescent="0.15"/>
    <row r="576" s="98" customFormat="1" x14ac:dyDescent="0.15"/>
    <row r="577" s="98" customFormat="1" x14ac:dyDescent="0.15"/>
    <row r="578" s="98" customFormat="1" x14ac:dyDescent="0.15"/>
    <row r="579" s="98" customFormat="1" x14ac:dyDescent="0.15"/>
    <row r="580" s="98" customFormat="1" x14ac:dyDescent="0.15"/>
    <row r="581" s="98" customFormat="1" x14ac:dyDescent="0.15"/>
    <row r="582" s="98" customFormat="1" x14ac:dyDescent="0.15"/>
    <row r="583" s="98" customFormat="1" x14ac:dyDescent="0.15"/>
    <row r="584" s="98" customFormat="1" x14ac:dyDescent="0.15"/>
    <row r="585" s="98" customFormat="1" x14ac:dyDescent="0.15"/>
    <row r="586" s="98" customFormat="1" x14ac:dyDescent="0.15"/>
    <row r="587" s="98" customFormat="1" x14ac:dyDescent="0.15"/>
    <row r="588" s="98" customFormat="1" x14ac:dyDescent="0.15"/>
    <row r="589" s="98" customFormat="1" x14ac:dyDescent="0.15"/>
    <row r="590" s="98" customFormat="1" x14ac:dyDescent="0.15"/>
    <row r="591" s="98" customFormat="1" x14ac:dyDescent="0.15"/>
    <row r="592" s="98" customFormat="1" x14ac:dyDescent="0.15"/>
    <row r="593" s="98" customFormat="1" x14ac:dyDescent="0.15"/>
    <row r="594" s="98" customFormat="1" x14ac:dyDescent="0.15"/>
    <row r="595" s="98" customFormat="1" x14ac:dyDescent="0.15"/>
    <row r="596" s="98" customFormat="1" x14ac:dyDescent="0.15"/>
    <row r="597" s="98" customFormat="1" x14ac:dyDescent="0.15"/>
    <row r="598" s="98" customFormat="1" x14ac:dyDescent="0.15"/>
    <row r="599" s="98" customFormat="1" x14ac:dyDescent="0.15"/>
    <row r="600" s="98" customFormat="1" x14ac:dyDescent="0.15"/>
    <row r="601" s="98" customFormat="1" x14ac:dyDescent="0.15"/>
    <row r="602" s="98" customFormat="1" x14ac:dyDescent="0.15"/>
    <row r="603" s="98" customFormat="1" x14ac:dyDescent="0.15"/>
    <row r="604" s="98" customFormat="1" x14ac:dyDescent="0.15"/>
    <row r="605" s="98" customFormat="1" x14ac:dyDescent="0.15"/>
    <row r="606" s="98" customFormat="1" x14ac:dyDescent="0.15"/>
    <row r="607" s="98" customFormat="1" x14ac:dyDescent="0.15"/>
    <row r="608" s="98" customFormat="1" x14ac:dyDescent="0.15"/>
    <row r="609" s="98" customFormat="1" x14ac:dyDescent="0.15"/>
    <row r="610" s="98" customFormat="1" x14ac:dyDescent="0.15"/>
    <row r="611" s="98" customFormat="1" x14ac:dyDescent="0.15"/>
    <row r="612" s="98" customFormat="1" x14ac:dyDescent="0.15"/>
    <row r="613" s="98" customFormat="1" x14ac:dyDescent="0.15"/>
    <row r="614" s="98" customFormat="1" x14ac:dyDescent="0.15"/>
    <row r="615" s="98" customFormat="1" x14ac:dyDescent="0.15"/>
    <row r="616" s="98" customFormat="1" x14ac:dyDescent="0.15"/>
    <row r="617" s="98" customFormat="1" x14ac:dyDescent="0.15"/>
    <row r="618" s="98" customFormat="1" x14ac:dyDescent="0.15"/>
    <row r="619" s="98" customFormat="1" x14ac:dyDescent="0.15"/>
    <row r="620" s="98" customFormat="1" x14ac:dyDescent="0.15"/>
    <row r="621" s="98" customFormat="1" x14ac:dyDescent="0.15"/>
    <row r="622" s="98" customFormat="1" x14ac:dyDescent="0.15"/>
    <row r="623" s="98" customFormat="1" x14ac:dyDescent="0.15"/>
    <row r="624" s="98" customFormat="1" x14ac:dyDescent="0.15"/>
    <row r="625" s="98" customFormat="1" x14ac:dyDescent="0.15"/>
    <row r="626" s="98" customFormat="1" x14ac:dyDescent="0.15"/>
    <row r="627" s="98" customFormat="1" x14ac:dyDescent="0.15"/>
    <row r="628" s="98" customFormat="1" x14ac:dyDescent="0.15"/>
    <row r="629" s="98" customFormat="1" x14ac:dyDescent="0.15"/>
    <row r="630" s="98" customFormat="1" x14ac:dyDescent="0.15"/>
    <row r="631" s="98" customFormat="1" x14ac:dyDescent="0.15"/>
    <row r="632" s="98" customFormat="1" x14ac:dyDescent="0.15"/>
    <row r="633" s="98" customFormat="1" x14ac:dyDescent="0.15"/>
    <row r="634" s="98" customFormat="1" x14ac:dyDescent="0.15"/>
    <row r="635" s="98" customFormat="1" x14ac:dyDescent="0.15"/>
    <row r="636" s="98" customFormat="1" x14ac:dyDescent="0.15"/>
    <row r="637" s="98" customFormat="1" x14ac:dyDescent="0.15"/>
    <row r="638" s="98" customFormat="1" x14ac:dyDescent="0.15"/>
    <row r="639" s="98" customFormat="1" x14ac:dyDescent="0.15"/>
    <row r="640" s="98" customFormat="1" x14ac:dyDescent="0.15"/>
    <row r="641" s="98" customFormat="1" x14ac:dyDescent="0.15"/>
    <row r="642" s="98" customFormat="1" x14ac:dyDescent="0.15"/>
    <row r="643" s="98" customFormat="1" x14ac:dyDescent="0.15"/>
    <row r="644" s="98" customFormat="1" x14ac:dyDescent="0.15"/>
    <row r="645" s="98" customFormat="1" x14ac:dyDescent="0.15"/>
    <row r="646" s="98" customFormat="1" x14ac:dyDescent="0.15"/>
    <row r="647" s="98" customFormat="1" x14ac:dyDescent="0.15"/>
    <row r="648" s="98" customFormat="1" x14ac:dyDescent="0.15"/>
    <row r="649" s="98" customFormat="1" x14ac:dyDescent="0.15"/>
    <row r="650" s="98" customFormat="1" x14ac:dyDescent="0.15"/>
    <row r="651" s="98" customFormat="1" x14ac:dyDescent="0.15"/>
    <row r="652" s="98" customFormat="1" x14ac:dyDescent="0.15"/>
    <row r="653" s="98" customFormat="1" x14ac:dyDescent="0.15"/>
    <row r="654" s="98" customFormat="1" x14ac:dyDescent="0.15"/>
    <row r="655" s="98" customFormat="1" x14ac:dyDescent="0.15"/>
    <row r="656" s="98" customFormat="1" x14ac:dyDescent="0.15"/>
    <row r="657" s="98" customFormat="1" x14ac:dyDescent="0.15"/>
    <row r="658" s="98" customFormat="1" x14ac:dyDescent="0.15"/>
    <row r="659" s="98" customFormat="1" x14ac:dyDescent="0.15"/>
    <row r="660" s="98" customFormat="1" x14ac:dyDescent="0.15"/>
    <row r="661" s="98" customFormat="1" x14ac:dyDescent="0.15"/>
    <row r="662" s="98" customFormat="1" x14ac:dyDescent="0.15"/>
    <row r="663" s="98" customFormat="1" x14ac:dyDescent="0.15"/>
    <row r="664" s="98" customFormat="1" x14ac:dyDescent="0.15"/>
    <row r="665" s="98" customFormat="1" x14ac:dyDescent="0.15"/>
    <row r="666" s="98" customFormat="1" x14ac:dyDescent="0.15"/>
    <row r="667" s="98" customFormat="1" x14ac:dyDescent="0.15"/>
    <row r="668" s="98" customFormat="1" x14ac:dyDescent="0.15"/>
    <row r="669" s="98" customFormat="1" x14ac:dyDescent="0.15"/>
    <row r="670" s="98" customFormat="1" x14ac:dyDescent="0.15"/>
    <row r="671" s="98" customFormat="1" x14ac:dyDescent="0.15"/>
    <row r="672" s="98" customFormat="1" x14ac:dyDescent="0.15"/>
    <row r="673" s="98" customFormat="1" x14ac:dyDescent="0.15"/>
    <row r="674" s="98" customFormat="1" x14ac:dyDescent="0.15"/>
    <row r="675" s="98" customFormat="1" x14ac:dyDescent="0.15"/>
    <row r="676" s="98" customFormat="1" x14ac:dyDescent="0.15"/>
    <row r="677" s="98" customFormat="1" x14ac:dyDescent="0.15"/>
    <row r="678" s="98" customFormat="1" x14ac:dyDescent="0.15"/>
    <row r="679" s="98" customFormat="1" x14ac:dyDescent="0.15"/>
    <row r="680" s="98" customFormat="1" x14ac:dyDescent="0.15"/>
    <row r="681" s="98" customFormat="1" x14ac:dyDescent="0.15"/>
    <row r="682" s="98" customFormat="1" x14ac:dyDescent="0.15"/>
    <row r="683" s="98" customFormat="1" x14ac:dyDescent="0.15"/>
    <row r="684" s="98" customFormat="1" x14ac:dyDescent="0.15"/>
    <row r="685" s="98" customFormat="1" x14ac:dyDescent="0.15"/>
    <row r="686" s="98" customFormat="1" x14ac:dyDescent="0.15"/>
    <row r="687" s="98" customFormat="1" x14ac:dyDescent="0.15"/>
    <row r="688" s="98" customFormat="1" x14ac:dyDescent="0.15"/>
    <row r="689" s="98" customFormat="1" x14ac:dyDescent="0.15"/>
    <row r="690" s="98" customFormat="1" x14ac:dyDescent="0.15"/>
    <row r="691" s="98" customFormat="1" x14ac:dyDescent="0.15"/>
    <row r="692" s="98" customFormat="1" x14ac:dyDescent="0.15"/>
    <row r="693" s="98" customFormat="1" x14ac:dyDescent="0.15"/>
    <row r="694" s="98" customFormat="1" x14ac:dyDescent="0.15"/>
    <row r="695" s="98" customFormat="1" x14ac:dyDescent="0.15"/>
    <row r="696" s="98" customFormat="1" x14ac:dyDescent="0.15"/>
    <row r="697" s="98" customFormat="1" x14ac:dyDescent="0.15"/>
    <row r="698" s="98" customFormat="1" x14ac:dyDescent="0.15"/>
    <row r="699" s="98" customFormat="1" x14ac:dyDescent="0.15"/>
    <row r="700" s="98" customFormat="1" x14ac:dyDescent="0.15"/>
    <row r="701" s="98" customFormat="1" x14ac:dyDescent="0.15"/>
    <row r="702" s="98" customFormat="1" x14ac:dyDescent="0.15"/>
    <row r="703" s="98" customFormat="1" x14ac:dyDescent="0.15"/>
    <row r="704" s="98" customFormat="1" x14ac:dyDescent="0.15"/>
    <row r="705" s="98" customFormat="1" x14ac:dyDescent="0.15"/>
    <row r="706" s="98" customFormat="1" x14ac:dyDescent="0.15"/>
    <row r="707" s="98" customFormat="1" x14ac:dyDescent="0.15"/>
    <row r="708" s="98" customFormat="1" x14ac:dyDescent="0.15"/>
    <row r="709" s="98" customFormat="1" x14ac:dyDescent="0.15"/>
    <row r="710" s="98" customFormat="1" x14ac:dyDescent="0.15"/>
    <row r="711" s="98" customFormat="1" x14ac:dyDescent="0.15"/>
    <row r="712" s="98" customFormat="1" x14ac:dyDescent="0.15"/>
    <row r="713" s="98" customFormat="1" x14ac:dyDescent="0.15"/>
    <row r="714" s="98" customFormat="1" x14ac:dyDescent="0.15"/>
    <row r="715" s="98" customFormat="1" x14ac:dyDescent="0.15"/>
    <row r="716" s="98" customFormat="1" x14ac:dyDescent="0.15"/>
    <row r="717" s="98" customFormat="1" x14ac:dyDescent="0.15"/>
    <row r="718" s="98" customFormat="1" x14ac:dyDescent="0.15"/>
    <row r="719" s="98" customFormat="1" x14ac:dyDescent="0.15"/>
    <row r="720" s="98" customFormat="1" x14ac:dyDescent="0.15"/>
    <row r="721" s="98" customFormat="1" x14ac:dyDescent="0.15"/>
    <row r="722" s="98" customFormat="1" x14ac:dyDescent="0.15"/>
    <row r="723" s="98" customFormat="1" x14ac:dyDescent="0.15"/>
    <row r="724" s="98" customFormat="1" x14ac:dyDescent="0.15"/>
    <row r="725" s="98" customFormat="1" x14ac:dyDescent="0.15"/>
    <row r="726" s="98" customFormat="1" x14ac:dyDescent="0.15"/>
    <row r="727" s="98" customFormat="1" x14ac:dyDescent="0.15"/>
    <row r="728" s="98" customFormat="1" x14ac:dyDescent="0.15"/>
    <row r="729" s="98" customFormat="1" x14ac:dyDescent="0.15"/>
    <row r="730" s="98" customFormat="1" x14ac:dyDescent="0.15"/>
    <row r="731" s="98" customFormat="1" x14ac:dyDescent="0.15"/>
    <row r="732" s="98" customFormat="1" x14ac:dyDescent="0.15"/>
    <row r="733" s="98" customFormat="1" x14ac:dyDescent="0.15"/>
    <row r="734" s="98" customFormat="1" x14ac:dyDescent="0.15"/>
    <row r="735" s="98" customFormat="1" x14ac:dyDescent="0.15"/>
    <row r="736" s="98" customFormat="1" x14ac:dyDescent="0.15"/>
    <row r="737" s="98" customFormat="1" x14ac:dyDescent="0.15"/>
    <row r="738" s="98" customFormat="1" x14ac:dyDescent="0.15"/>
    <row r="739" s="98" customFormat="1" x14ac:dyDescent="0.15"/>
    <row r="740" s="98" customFormat="1" x14ac:dyDescent="0.15"/>
    <row r="741" s="98" customFormat="1" x14ac:dyDescent="0.15"/>
    <row r="742" s="98" customFormat="1" x14ac:dyDescent="0.15"/>
    <row r="743" s="98" customFormat="1" x14ac:dyDescent="0.15"/>
    <row r="744" s="98" customFormat="1" x14ac:dyDescent="0.15"/>
    <row r="745" s="98" customFormat="1" x14ac:dyDescent="0.15"/>
    <row r="746" s="98" customFormat="1" x14ac:dyDescent="0.15"/>
    <row r="747" s="98" customFormat="1" x14ac:dyDescent="0.15"/>
    <row r="748" s="98" customFormat="1" x14ac:dyDescent="0.15"/>
    <row r="749" s="98" customFormat="1" x14ac:dyDescent="0.15"/>
    <row r="750" s="98" customFormat="1" x14ac:dyDescent="0.15"/>
    <row r="751" s="98" customFormat="1" x14ac:dyDescent="0.15"/>
    <row r="752" s="98" customFormat="1" x14ac:dyDescent="0.15"/>
    <row r="753" s="98" customFormat="1" x14ac:dyDescent="0.15"/>
    <row r="754" s="98" customFormat="1" x14ac:dyDescent="0.15"/>
    <row r="755" s="98" customFormat="1" x14ac:dyDescent="0.15"/>
    <row r="756" s="98" customFormat="1" x14ac:dyDescent="0.15"/>
    <row r="757" s="98" customFormat="1" x14ac:dyDescent="0.15"/>
    <row r="758" s="98" customFormat="1" x14ac:dyDescent="0.15"/>
    <row r="759" s="98" customFormat="1" x14ac:dyDescent="0.15"/>
    <row r="760" s="98" customFormat="1" x14ac:dyDescent="0.15"/>
    <row r="761" s="98" customFormat="1" x14ac:dyDescent="0.15"/>
    <row r="762" s="98" customFormat="1" x14ac:dyDescent="0.15"/>
    <row r="763" s="98" customFormat="1" x14ac:dyDescent="0.15"/>
    <row r="764" s="98" customFormat="1" x14ac:dyDescent="0.15"/>
    <row r="765" s="98" customFormat="1" x14ac:dyDescent="0.15"/>
    <row r="766" s="98" customFormat="1" x14ac:dyDescent="0.15"/>
    <row r="767" s="98" customFormat="1" x14ac:dyDescent="0.15"/>
    <row r="768" s="98" customFormat="1" x14ac:dyDescent="0.15"/>
    <row r="769" s="98" customFormat="1" x14ac:dyDescent="0.15"/>
    <row r="770" s="98" customFormat="1" x14ac:dyDescent="0.15"/>
    <row r="771" s="98" customFormat="1" x14ac:dyDescent="0.15"/>
    <row r="772" s="98" customFormat="1" x14ac:dyDescent="0.15"/>
    <row r="773" s="98" customFormat="1" x14ac:dyDescent="0.15"/>
    <row r="774" s="98" customFormat="1" x14ac:dyDescent="0.15"/>
    <row r="775" s="98" customFormat="1" x14ac:dyDescent="0.15"/>
    <row r="776" s="98" customFormat="1" x14ac:dyDescent="0.15"/>
    <row r="777" s="98" customFormat="1" x14ac:dyDescent="0.15"/>
    <row r="778" s="98" customFormat="1" x14ac:dyDescent="0.15"/>
    <row r="779" s="98" customFormat="1" x14ac:dyDescent="0.15"/>
    <row r="780" s="98" customFormat="1" x14ac:dyDescent="0.15"/>
    <row r="781" s="98" customFormat="1" x14ac:dyDescent="0.15"/>
    <row r="782" s="98" customFormat="1" x14ac:dyDescent="0.15"/>
    <row r="783" s="98" customFormat="1" x14ac:dyDescent="0.15"/>
    <row r="784" s="98" customFormat="1" x14ac:dyDescent="0.15"/>
    <row r="785" s="98" customFormat="1" x14ac:dyDescent="0.15"/>
    <row r="786" s="98" customFormat="1" x14ac:dyDescent="0.15"/>
    <row r="787" s="98" customFormat="1" x14ac:dyDescent="0.15"/>
    <row r="788" s="98" customFormat="1" x14ac:dyDescent="0.15"/>
    <row r="789" s="98" customFormat="1" x14ac:dyDescent="0.15"/>
    <row r="790" s="98" customFormat="1" x14ac:dyDescent="0.15"/>
    <row r="791" s="98" customFormat="1" x14ac:dyDescent="0.15"/>
    <row r="792" s="98" customFormat="1" x14ac:dyDescent="0.15"/>
    <row r="793" s="98" customFormat="1" x14ac:dyDescent="0.15"/>
    <row r="794" s="98" customFormat="1" x14ac:dyDescent="0.15"/>
    <row r="795" s="98" customFormat="1" x14ac:dyDescent="0.15"/>
    <row r="796" s="98" customFormat="1" x14ac:dyDescent="0.15"/>
    <row r="797" s="98" customFormat="1" x14ac:dyDescent="0.15"/>
    <row r="798" s="98" customFormat="1" x14ac:dyDescent="0.15"/>
    <row r="799" s="98" customFormat="1" x14ac:dyDescent="0.15"/>
    <row r="800" s="98" customFormat="1" x14ac:dyDescent="0.15"/>
    <row r="801" s="98" customFormat="1" x14ac:dyDescent="0.15"/>
    <row r="802" s="98" customFormat="1" x14ac:dyDescent="0.15"/>
    <row r="803" s="98" customFormat="1" x14ac:dyDescent="0.15"/>
    <row r="804" s="98" customFormat="1" x14ac:dyDescent="0.15"/>
    <row r="805" s="98" customFormat="1" x14ac:dyDescent="0.15"/>
    <row r="806" s="98" customFormat="1" x14ac:dyDescent="0.15"/>
    <row r="807" s="98" customFormat="1" x14ac:dyDescent="0.15"/>
    <row r="808" s="98" customFormat="1" x14ac:dyDescent="0.15"/>
    <row r="809" s="98" customFormat="1" x14ac:dyDescent="0.15"/>
    <row r="810" s="98" customFormat="1" x14ac:dyDescent="0.15"/>
    <row r="811" s="98" customFormat="1" x14ac:dyDescent="0.15"/>
    <row r="812" s="98" customFormat="1" x14ac:dyDescent="0.15"/>
    <row r="813" s="98" customFormat="1" x14ac:dyDescent="0.15"/>
    <row r="814" s="98" customFormat="1" x14ac:dyDescent="0.15"/>
    <row r="815" s="98" customFormat="1" x14ac:dyDescent="0.15"/>
    <row r="816" s="98" customFormat="1" x14ac:dyDescent="0.15"/>
    <row r="817" s="98" customFormat="1" x14ac:dyDescent="0.15"/>
    <row r="818" s="98" customFormat="1" x14ac:dyDescent="0.15"/>
    <row r="819" s="98" customFormat="1" x14ac:dyDescent="0.15"/>
    <row r="820" s="98" customFormat="1" x14ac:dyDescent="0.15"/>
    <row r="821" s="98" customFormat="1" x14ac:dyDescent="0.15"/>
    <row r="822" s="98" customFormat="1" x14ac:dyDescent="0.15"/>
    <row r="823" s="98" customFormat="1" x14ac:dyDescent="0.15"/>
    <row r="824" s="98" customFormat="1" x14ac:dyDescent="0.15"/>
    <row r="825" s="98" customFormat="1" x14ac:dyDescent="0.15"/>
    <row r="826" s="98" customFormat="1" x14ac:dyDescent="0.15"/>
    <row r="827" s="98" customFormat="1" x14ac:dyDescent="0.15"/>
    <row r="828" s="98" customFormat="1" x14ac:dyDescent="0.15"/>
    <row r="829" s="98" customFormat="1" x14ac:dyDescent="0.15"/>
    <row r="830" s="98" customFormat="1" x14ac:dyDescent="0.15"/>
    <row r="831" s="98" customFormat="1" x14ac:dyDescent="0.15"/>
    <row r="832" s="98" customFormat="1" x14ac:dyDescent="0.15"/>
    <row r="833" s="98" customFormat="1" x14ac:dyDescent="0.15"/>
    <row r="834" s="98" customFormat="1" x14ac:dyDescent="0.15"/>
    <row r="835" s="98" customFormat="1" x14ac:dyDescent="0.15"/>
    <row r="836" s="98" customFormat="1" x14ac:dyDescent="0.15"/>
    <row r="837" s="98" customFormat="1" x14ac:dyDescent="0.15"/>
    <row r="838" s="98" customFormat="1" x14ac:dyDescent="0.15"/>
    <row r="839" s="98" customFormat="1" x14ac:dyDescent="0.15"/>
    <row r="840" s="98" customFormat="1" x14ac:dyDescent="0.15"/>
    <row r="841" s="98" customFormat="1" x14ac:dyDescent="0.15"/>
    <row r="842" s="98" customFormat="1" x14ac:dyDescent="0.15"/>
    <row r="843" s="98" customFormat="1" x14ac:dyDescent="0.15"/>
    <row r="844" s="98" customFormat="1" x14ac:dyDescent="0.15"/>
    <row r="845" s="98" customFormat="1" x14ac:dyDescent="0.15"/>
    <row r="846" s="98" customFormat="1" x14ac:dyDescent="0.15"/>
    <row r="847" s="98" customFormat="1" x14ac:dyDescent="0.15"/>
    <row r="848" s="98" customFormat="1" x14ac:dyDescent="0.15"/>
    <row r="849" s="98" customFormat="1" x14ac:dyDescent="0.15"/>
    <row r="850" s="98" customFormat="1" x14ac:dyDescent="0.15"/>
    <row r="851" s="98" customFormat="1" x14ac:dyDescent="0.15"/>
    <row r="852" s="98" customFormat="1" x14ac:dyDescent="0.15"/>
    <row r="853" s="98" customFormat="1" x14ac:dyDescent="0.15"/>
    <row r="854" s="98" customFormat="1" x14ac:dyDescent="0.15"/>
    <row r="855" s="98" customFormat="1" x14ac:dyDescent="0.15"/>
    <row r="856" s="98" customFormat="1" x14ac:dyDescent="0.15"/>
    <row r="857" s="98" customFormat="1" x14ac:dyDescent="0.15"/>
    <row r="858" s="98" customFormat="1" x14ac:dyDescent="0.15"/>
    <row r="859" s="98" customFormat="1" x14ac:dyDescent="0.15"/>
    <row r="860" s="98" customFormat="1" x14ac:dyDescent="0.15"/>
    <row r="861" s="98" customFormat="1" x14ac:dyDescent="0.15"/>
    <row r="862" s="98" customFormat="1" x14ac:dyDescent="0.15"/>
    <row r="863" s="98" customFormat="1" x14ac:dyDescent="0.15"/>
    <row r="864" s="98" customFormat="1" x14ac:dyDescent="0.15"/>
    <row r="865" s="98" customFormat="1" x14ac:dyDescent="0.15"/>
    <row r="866" s="98" customFormat="1" x14ac:dyDescent="0.15"/>
    <row r="867" s="98" customFormat="1" x14ac:dyDescent="0.15"/>
    <row r="868" s="98" customFormat="1" x14ac:dyDescent="0.15"/>
    <row r="869" s="98" customFormat="1" x14ac:dyDescent="0.15"/>
    <row r="870" s="98" customFormat="1" x14ac:dyDescent="0.15"/>
    <row r="871" s="98" customFormat="1" x14ac:dyDescent="0.15"/>
    <row r="872" s="98" customFormat="1" x14ac:dyDescent="0.15"/>
    <row r="873" s="98" customFormat="1" x14ac:dyDescent="0.15"/>
    <row r="874" s="98" customFormat="1" x14ac:dyDescent="0.15"/>
    <row r="875" s="98" customFormat="1" x14ac:dyDescent="0.15"/>
    <row r="876" s="98" customFormat="1" x14ac:dyDescent="0.15"/>
    <row r="877" s="98" customFormat="1" x14ac:dyDescent="0.15"/>
    <row r="878" s="98" customFormat="1" x14ac:dyDescent="0.15"/>
    <row r="879" s="98" customFormat="1" x14ac:dyDescent="0.15"/>
    <row r="880" s="98" customFormat="1" x14ac:dyDescent="0.15"/>
    <row r="881" s="98" customFormat="1" x14ac:dyDescent="0.15"/>
    <row r="882" s="98" customFormat="1" x14ac:dyDescent="0.15"/>
    <row r="883" s="98" customFormat="1" x14ac:dyDescent="0.15"/>
    <row r="884" s="98" customFormat="1" x14ac:dyDescent="0.15"/>
    <row r="885" s="98" customFormat="1" x14ac:dyDescent="0.15"/>
    <row r="886" s="98" customFormat="1" x14ac:dyDescent="0.15"/>
    <row r="887" s="98" customFormat="1" x14ac:dyDescent="0.15"/>
    <row r="888" s="98" customFormat="1" x14ac:dyDescent="0.15"/>
    <row r="889" s="98" customFormat="1" x14ac:dyDescent="0.15"/>
    <row r="890" s="98" customFormat="1" x14ac:dyDescent="0.15"/>
    <row r="891" s="98" customFormat="1" x14ac:dyDescent="0.15"/>
    <row r="892" s="98" customFormat="1" x14ac:dyDescent="0.15"/>
    <row r="893" s="98" customFormat="1" x14ac:dyDescent="0.15"/>
    <row r="894" s="98" customFormat="1" x14ac:dyDescent="0.15"/>
    <row r="895" s="98" customFormat="1" x14ac:dyDescent="0.15"/>
    <row r="896" s="98" customFormat="1" x14ac:dyDescent="0.15"/>
    <row r="897" s="98" customFormat="1" x14ac:dyDescent="0.15"/>
    <row r="898" s="98" customFormat="1" x14ac:dyDescent="0.15"/>
    <row r="899" s="98" customFormat="1" x14ac:dyDescent="0.15"/>
    <row r="900" s="98" customFormat="1" x14ac:dyDescent="0.15"/>
    <row r="901" s="98" customFormat="1" x14ac:dyDescent="0.15"/>
    <row r="902" s="98" customFormat="1" x14ac:dyDescent="0.15"/>
    <row r="903" s="98" customFormat="1" x14ac:dyDescent="0.15"/>
    <row r="904" s="98" customFormat="1" x14ac:dyDescent="0.15"/>
    <row r="905" s="98" customFormat="1" x14ac:dyDescent="0.15"/>
    <row r="906" s="98" customFormat="1" x14ac:dyDescent="0.15"/>
    <row r="907" s="98" customFormat="1" x14ac:dyDescent="0.15"/>
    <row r="908" s="98" customFormat="1" x14ac:dyDescent="0.15"/>
    <row r="909" s="98" customFormat="1" x14ac:dyDescent="0.15"/>
    <row r="910" s="98" customFormat="1" x14ac:dyDescent="0.15"/>
    <row r="911" s="98" customFormat="1" x14ac:dyDescent="0.15"/>
    <row r="912" s="98" customFormat="1" x14ac:dyDescent="0.15"/>
    <row r="913" s="98" customFormat="1" x14ac:dyDescent="0.15"/>
    <row r="914" s="98" customFormat="1" x14ac:dyDescent="0.15"/>
    <row r="915" s="98" customFormat="1" x14ac:dyDescent="0.15"/>
    <row r="916" s="98" customFormat="1" x14ac:dyDescent="0.15"/>
    <row r="917" s="98" customFormat="1" x14ac:dyDescent="0.15"/>
    <row r="918" s="98" customFormat="1" x14ac:dyDescent="0.15"/>
    <row r="919" s="98" customFormat="1" x14ac:dyDescent="0.15"/>
    <row r="920" s="98" customFormat="1" x14ac:dyDescent="0.15"/>
    <row r="921" s="98" customFormat="1" x14ac:dyDescent="0.15"/>
    <row r="922" s="98" customFormat="1" x14ac:dyDescent="0.15"/>
    <row r="923" s="98" customFormat="1" x14ac:dyDescent="0.15"/>
    <row r="924" s="98" customFormat="1" x14ac:dyDescent="0.15"/>
    <row r="925" s="98" customFormat="1" x14ac:dyDescent="0.15"/>
    <row r="926" s="98" customFormat="1" x14ac:dyDescent="0.15"/>
    <row r="927" s="98" customFormat="1" x14ac:dyDescent="0.15"/>
    <row r="928" s="98" customFormat="1" x14ac:dyDescent="0.15"/>
    <row r="929" s="98" customFormat="1" x14ac:dyDescent="0.15"/>
    <row r="930" s="98" customFormat="1" x14ac:dyDescent="0.15"/>
    <row r="931" s="98" customFormat="1" x14ac:dyDescent="0.15"/>
    <row r="932" s="98" customFormat="1" x14ac:dyDescent="0.15"/>
    <row r="933" s="98" customFormat="1" x14ac:dyDescent="0.15"/>
    <row r="934" s="98" customFormat="1" x14ac:dyDescent="0.15"/>
    <row r="935" s="98" customFormat="1" x14ac:dyDescent="0.15"/>
    <row r="936" s="98" customFormat="1" x14ac:dyDescent="0.15"/>
    <row r="937" s="98" customFormat="1" x14ac:dyDescent="0.15"/>
    <row r="938" s="98" customFormat="1" x14ac:dyDescent="0.15"/>
    <row r="939" s="98" customFormat="1" x14ac:dyDescent="0.15"/>
    <row r="940" s="98" customFormat="1" x14ac:dyDescent="0.15"/>
    <row r="941" s="98" customFormat="1" x14ac:dyDescent="0.15"/>
    <row r="942" s="98" customFormat="1" x14ac:dyDescent="0.15"/>
    <row r="943" s="98" customFormat="1" x14ac:dyDescent="0.15"/>
    <row r="944" s="98" customFormat="1" x14ac:dyDescent="0.15"/>
    <row r="945" s="98" customFormat="1" x14ac:dyDescent="0.15"/>
    <row r="946" s="98" customFormat="1" x14ac:dyDescent="0.15"/>
    <row r="947" s="98" customFormat="1" x14ac:dyDescent="0.15"/>
    <row r="948" s="98" customFormat="1" x14ac:dyDescent="0.15"/>
    <row r="949" s="98" customFormat="1" x14ac:dyDescent="0.15"/>
    <row r="950" s="98" customFormat="1" x14ac:dyDescent="0.15"/>
    <row r="951" s="98" customFormat="1" x14ac:dyDescent="0.15"/>
    <row r="952" s="98" customFormat="1" x14ac:dyDescent="0.15"/>
    <row r="953" s="98" customFormat="1" x14ac:dyDescent="0.15"/>
    <row r="954" s="98" customFormat="1" x14ac:dyDescent="0.15"/>
    <row r="955" s="98" customFormat="1" x14ac:dyDescent="0.15"/>
    <row r="956" s="98" customFormat="1" x14ac:dyDescent="0.15"/>
    <row r="957" s="98" customFormat="1" x14ac:dyDescent="0.15"/>
    <row r="958" s="98" customFormat="1" x14ac:dyDescent="0.15"/>
    <row r="959" s="98" customFormat="1" x14ac:dyDescent="0.15"/>
    <row r="960" s="98" customFormat="1" x14ac:dyDescent="0.15"/>
    <row r="961" s="98" customFormat="1" x14ac:dyDescent="0.15"/>
    <row r="962" s="98" customFormat="1" x14ac:dyDescent="0.15"/>
    <row r="963" s="98" customFormat="1" x14ac:dyDescent="0.15"/>
    <row r="964" s="98" customFormat="1" x14ac:dyDescent="0.15"/>
    <row r="965" s="98" customFormat="1" x14ac:dyDescent="0.15"/>
    <row r="966" s="98" customFormat="1" x14ac:dyDescent="0.15"/>
    <row r="967" s="98" customFormat="1" x14ac:dyDescent="0.15"/>
    <row r="968" s="98" customFormat="1" x14ac:dyDescent="0.15"/>
    <row r="969" s="98" customFormat="1" x14ac:dyDescent="0.15"/>
    <row r="970" s="98" customFormat="1" x14ac:dyDescent="0.15"/>
    <row r="971" s="98" customFormat="1" x14ac:dyDescent="0.15"/>
    <row r="972" s="98" customFormat="1" x14ac:dyDescent="0.15"/>
    <row r="973" s="98" customFormat="1" x14ac:dyDescent="0.15"/>
    <row r="974" s="98" customFormat="1" x14ac:dyDescent="0.15"/>
    <row r="975" s="98" customFormat="1" x14ac:dyDescent="0.15"/>
    <row r="976" s="98" customFormat="1" x14ac:dyDescent="0.15"/>
    <row r="977" s="98" customFormat="1" x14ac:dyDescent="0.15"/>
    <row r="978" s="98" customFormat="1" x14ac:dyDescent="0.15"/>
    <row r="979" s="98" customFormat="1" x14ac:dyDescent="0.15"/>
    <row r="980" s="98" customFormat="1" x14ac:dyDescent="0.15"/>
    <row r="981" s="98" customFormat="1" x14ac:dyDescent="0.15"/>
    <row r="982" s="98" customFormat="1" x14ac:dyDescent="0.15"/>
    <row r="983" s="98" customFormat="1" x14ac:dyDescent="0.15"/>
    <row r="984" s="98" customFormat="1" x14ac:dyDescent="0.15"/>
    <row r="985" s="98" customFormat="1" x14ac:dyDescent="0.15"/>
    <row r="986" s="98" customFormat="1" x14ac:dyDescent="0.15"/>
    <row r="987" s="98" customFormat="1" x14ac:dyDescent="0.15"/>
    <row r="988" s="98" customFormat="1" x14ac:dyDescent="0.15"/>
    <row r="989" s="98" customFormat="1" x14ac:dyDescent="0.15"/>
    <row r="990" s="98" customFormat="1" x14ac:dyDescent="0.15"/>
    <row r="991" s="98" customFormat="1" x14ac:dyDescent="0.15"/>
    <row r="992" s="98" customFormat="1" x14ac:dyDescent="0.15"/>
    <row r="993" s="98" customFormat="1" x14ac:dyDescent="0.15"/>
    <row r="994" s="98" customFormat="1" x14ac:dyDescent="0.15"/>
    <row r="995" s="98" customFormat="1" x14ac:dyDescent="0.15"/>
    <row r="996" s="98" customFormat="1" x14ac:dyDescent="0.15"/>
    <row r="997" s="98" customFormat="1" x14ac:dyDescent="0.15"/>
    <row r="998" s="98" customFormat="1" x14ac:dyDescent="0.15"/>
    <row r="999" s="98" customFormat="1" x14ac:dyDescent="0.15"/>
    <row r="1000" s="98" customFormat="1" x14ac:dyDescent="0.15"/>
    <row r="1001" s="98" customFormat="1" x14ac:dyDescent="0.15"/>
    <row r="1002" s="98" customFormat="1" x14ac:dyDescent="0.15"/>
    <row r="1003" s="98" customFormat="1" x14ac:dyDescent="0.15"/>
    <row r="1004" s="98" customFormat="1" x14ac:dyDescent="0.15"/>
    <row r="1005" s="98" customFormat="1" x14ac:dyDescent="0.15"/>
    <row r="1006" s="98" customFormat="1" x14ac:dyDescent="0.15"/>
    <row r="1007" s="98" customFormat="1" x14ac:dyDescent="0.15"/>
    <row r="1008" s="98" customFormat="1" x14ac:dyDescent="0.15"/>
    <row r="1009" s="98" customFormat="1" x14ac:dyDescent="0.15"/>
    <row r="1010" s="98" customFormat="1" x14ac:dyDescent="0.15"/>
    <row r="1011" s="98" customFormat="1" x14ac:dyDescent="0.15"/>
    <row r="1012" s="98" customFormat="1" x14ac:dyDescent="0.15"/>
    <row r="1013" s="98" customFormat="1" x14ac:dyDescent="0.15"/>
    <row r="1014" s="98" customFormat="1" x14ac:dyDescent="0.15"/>
    <row r="1015" s="98" customFormat="1" x14ac:dyDescent="0.15"/>
    <row r="1016" s="98" customFormat="1" x14ac:dyDescent="0.15"/>
    <row r="1017" s="98" customFormat="1" x14ac:dyDescent="0.15"/>
    <row r="1018" s="98" customFormat="1" x14ac:dyDescent="0.15"/>
    <row r="1019" s="98" customFormat="1" x14ac:dyDescent="0.15"/>
    <row r="1020" s="98" customFormat="1" x14ac:dyDescent="0.15"/>
    <row r="1021" s="98" customFormat="1" x14ac:dyDescent="0.15"/>
    <row r="1022" s="98" customFormat="1" x14ac:dyDescent="0.15"/>
    <row r="1023" s="98" customFormat="1" x14ac:dyDescent="0.15"/>
    <row r="1024" s="98" customFormat="1" x14ac:dyDescent="0.15"/>
    <row r="1025" s="98" customFormat="1" x14ac:dyDescent="0.15"/>
    <row r="1026" s="98" customFormat="1" x14ac:dyDescent="0.15"/>
    <row r="1027" s="98" customFormat="1" x14ac:dyDescent="0.15"/>
    <row r="1028" s="98" customFormat="1" x14ac:dyDescent="0.15"/>
    <row r="1029" s="98" customFormat="1" x14ac:dyDescent="0.15"/>
    <row r="1030" s="98" customFormat="1" x14ac:dyDescent="0.15"/>
    <row r="1031" s="98" customFormat="1" x14ac:dyDescent="0.15"/>
    <row r="1032" s="98" customFormat="1" x14ac:dyDescent="0.15"/>
    <row r="1033" s="98" customFormat="1" x14ac:dyDescent="0.15"/>
    <row r="1034" s="98" customFormat="1" x14ac:dyDescent="0.15"/>
    <row r="1035" s="98" customFormat="1" x14ac:dyDescent="0.15"/>
    <row r="1036" s="98" customFormat="1" x14ac:dyDescent="0.15"/>
    <row r="1037" s="98" customFormat="1" x14ac:dyDescent="0.15"/>
    <row r="1038" s="98" customFormat="1" x14ac:dyDescent="0.15"/>
    <row r="1039" s="98" customFormat="1" x14ac:dyDescent="0.15"/>
    <row r="1040" s="98" customFormat="1" x14ac:dyDescent="0.15"/>
    <row r="1041" s="98" customFormat="1" x14ac:dyDescent="0.15"/>
    <row r="1042" s="98" customFormat="1" x14ac:dyDescent="0.15"/>
    <row r="1043" s="98" customFormat="1" x14ac:dyDescent="0.15"/>
    <row r="1044" s="98" customFormat="1" x14ac:dyDescent="0.15"/>
    <row r="1045" s="98" customFormat="1" x14ac:dyDescent="0.15"/>
    <row r="1046" s="98" customFormat="1" x14ac:dyDescent="0.15"/>
    <row r="1047" s="98" customFormat="1" x14ac:dyDescent="0.15"/>
    <row r="1048" s="98" customFormat="1" x14ac:dyDescent="0.15"/>
    <row r="1049" s="98" customFormat="1" x14ac:dyDescent="0.15"/>
    <row r="1050" s="98" customFormat="1" x14ac:dyDescent="0.15"/>
    <row r="1051" s="98" customFormat="1" x14ac:dyDescent="0.15"/>
    <row r="1052" s="98" customFormat="1" x14ac:dyDescent="0.15"/>
    <row r="1053" s="98" customFormat="1" x14ac:dyDescent="0.15"/>
    <row r="1054" s="98" customFormat="1" x14ac:dyDescent="0.15"/>
    <row r="1055" s="98" customFormat="1" x14ac:dyDescent="0.15"/>
    <row r="1056" s="98" customFormat="1" x14ac:dyDescent="0.15"/>
    <row r="1057" s="98" customFormat="1" x14ac:dyDescent="0.15"/>
    <row r="1058" s="98" customFormat="1" x14ac:dyDescent="0.15"/>
    <row r="1059" s="98" customFormat="1" x14ac:dyDescent="0.15"/>
    <row r="1060" s="98" customFormat="1" x14ac:dyDescent="0.15"/>
    <row r="1061" s="98" customFormat="1" x14ac:dyDescent="0.15"/>
    <row r="1062" s="98" customFormat="1" x14ac:dyDescent="0.15"/>
    <row r="1063" s="98" customFormat="1" x14ac:dyDescent="0.15"/>
    <row r="1064" s="98" customFormat="1" x14ac:dyDescent="0.15"/>
    <row r="1065" s="98" customFormat="1" x14ac:dyDescent="0.15"/>
    <row r="1066" s="98" customFormat="1" x14ac:dyDescent="0.15"/>
    <row r="1067" s="98" customFormat="1" x14ac:dyDescent="0.15"/>
    <row r="1068" s="98" customFormat="1" x14ac:dyDescent="0.15"/>
    <row r="1069" s="98" customFormat="1" x14ac:dyDescent="0.15"/>
    <row r="1070" s="98" customFormat="1" x14ac:dyDescent="0.15"/>
    <row r="1071" s="98" customFormat="1" x14ac:dyDescent="0.15"/>
    <row r="1072" s="98" customFormat="1" x14ac:dyDescent="0.15"/>
    <row r="1073" s="98" customFormat="1" x14ac:dyDescent="0.15"/>
    <row r="1074" s="98" customFormat="1" x14ac:dyDescent="0.15"/>
    <row r="1075" s="98" customFormat="1" x14ac:dyDescent="0.15"/>
    <row r="1076" s="98" customFormat="1" x14ac:dyDescent="0.15"/>
    <row r="1077" s="98" customFormat="1" x14ac:dyDescent="0.15"/>
    <row r="1078" s="98" customFormat="1" x14ac:dyDescent="0.15"/>
    <row r="1079" s="98" customFormat="1" x14ac:dyDescent="0.15"/>
  </sheetData>
  <sheetProtection algorithmName="SHA-512" hashValue="Mxj8oqcx53GvlnNIN9RgW5hlG++ddJAYGfeUiF89vX6U0HrSoaV0q+13CnpEHfi8uC7ixU6kpOoT2qvJJzR3eg==" saltValue="dpZtH7o5it8woI25QTawaw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5"/>
  </sheetPr>
  <dimension ref="A1:AW19"/>
  <sheetViews>
    <sheetView workbookViewId="0">
      <selection activeCell="C13" sqref="C13"/>
    </sheetView>
  </sheetViews>
  <sheetFormatPr baseColWidth="10" defaultRowHeight="13" x14ac:dyDescent="0.15"/>
  <cols>
    <col min="1" max="2" width="20.33203125" style="125" customWidth="1"/>
    <col min="3" max="14" width="12.1640625" style="125" customWidth="1"/>
    <col min="15" max="16" width="12.1640625" style="125" hidden="1" customWidth="1"/>
    <col min="17" max="20" width="12.1640625" style="125" customWidth="1"/>
    <col min="21" max="30" width="7.5" style="125" customWidth="1"/>
    <col min="31" max="16384" width="10.83203125" style="125"/>
  </cols>
  <sheetData>
    <row r="1" spans="1:49" ht="14" x14ac:dyDescent="0.15">
      <c r="A1" s="124" t="s">
        <v>61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</row>
    <row r="2" spans="1:49" ht="14" x14ac:dyDescent="0.15">
      <c r="A2" s="126" t="s">
        <v>60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49" ht="15" thickBot="1" x14ac:dyDescent="0.2">
      <c r="A3" s="124"/>
      <c r="B3" s="124"/>
      <c r="C3" s="124"/>
      <c r="D3" s="124"/>
      <c r="E3" s="124"/>
      <c r="F3" s="124"/>
      <c r="G3" s="127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124"/>
      <c r="V5" s="124"/>
      <c r="W5" s="124"/>
      <c r="X5" s="124"/>
      <c r="Y5" s="124"/>
      <c r="Z5" s="124"/>
      <c r="AA5" s="124"/>
      <c r="AB5" s="124"/>
      <c r="AC5" s="124"/>
      <c r="AD5" s="124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124"/>
      <c r="V6" s="124"/>
      <c r="W6" s="124"/>
      <c r="X6" s="124"/>
      <c r="Y6" s="124"/>
      <c r="Z6" s="124"/>
      <c r="AA6" s="124"/>
      <c r="AB6" s="124"/>
      <c r="AC6" s="124"/>
      <c r="AD6" s="124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128"/>
      <c r="V7" s="128"/>
      <c r="W7" s="128"/>
      <c r="X7" s="128"/>
      <c r="Y7" s="128"/>
      <c r="Z7" s="128"/>
      <c r="AA7" s="128"/>
      <c r="AB7" s="128"/>
      <c r="AC7" s="128"/>
      <c r="AD7" s="128"/>
    </row>
    <row r="8" spans="1:49" ht="18" customHeight="1" thickBot="1" x14ac:dyDescent="0.2">
      <c r="A8" s="73" t="str">
        <f>'NT Oct 2017'!K2</f>
        <v>Jacana Energy</v>
      </c>
      <c r="B8" s="74" t="str">
        <f>'NT Oct 2017'!L2</f>
        <v xml:space="preserve">Regulated </v>
      </c>
      <c r="C8" s="75">
        <f>91*'NT Oct 2017'!M2/100</f>
        <v>65.365299999999991</v>
      </c>
      <c r="D8" s="76">
        <f>C5*'NT Oct 2017'!N2/100</f>
        <v>1358.5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Oct 2017'!AZ2</f>
        <v>0</v>
      </c>
      <c r="M8" s="81">
        <f>'NT Oct 2017'!BA2</f>
        <v>0</v>
      </c>
      <c r="N8" s="81">
        <f>'NT Oct 2017'!BB2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Oct 2017'!BI2</f>
        <v>0</v>
      </c>
      <c r="T8" s="83">
        <f>'NT Oct 2017'!BJ2</f>
        <v>0</v>
      </c>
      <c r="U8" s="128"/>
      <c r="V8" s="128"/>
      <c r="W8" s="128"/>
      <c r="X8" s="128"/>
      <c r="Y8" s="128"/>
      <c r="Z8" s="128"/>
      <c r="AA8" s="128"/>
      <c r="AB8" s="128"/>
      <c r="AC8" s="128"/>
      <c r="AD8" s="128"/>
    </row>
    <row r="9" spans="1:49" ht="14" x14ac:dyDescent="0.15"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spans="1:49" ht="15" thickBot="1" x14ac:dyDescent="0.2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7"/>
      <c r="U10" s="124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4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4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4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4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4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21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</row>
    <row r="17" spans="1:30" ht="18" customHeight="1" thickBot="1" x14ac:dyDescent="0.2">
      <c r="A17" s="88" t="str">
        <f>'NT Oct 2017'!K3</f>
        <v>Jacana Energy</v>
      </c>
      <c r="B17" s="89" t="str">
        <f>'NT Oct 2017'!L3</f>
        <v xml:space="preserve">Regulated </v>
      </c>
      <c r="C17" s="75">
        <f>91*'NT Oct 2017'!M3/100</f>
        <v>65.365299999999991</v>
      </c>
      <c r="D17" s="76">
        <f>(C12*C13)*'NT Oct 2017'!N3/100</f>
        <v>1216.25</v>
      </c>
      <c r="E17" s="76">
        <v>0</v>
      </c>
      <c r="F17" s="77">
        <v>0</v>
      </c>
      <c r="G17" s="78">
        <v>0</v>
      </c>
      <c r="H17" s="75">
        <f>(C12*C14)*'NT Oct 2017'!W3/100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Oct 2017'!AZ3</f>
        <v>0</v>
      </c>
      <c r="M17" s="81">
        <f>'NT Oct 2017'!BA3</f>
        <v>0</v>
      </c>
      <c r="N17" s="81">
        <f>'NT Oct 2017'!BB3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82">
        <f>'NT Oct 2017'!BI3</f>
        <v>0</v>
      </c>
      <c r="T17" s="83">
        <f>'NT Oct 2017'!BJ3</f>
        <v>0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</row>
    <row r="18" spans="1:30" ht="14" x14ac:dyDescent="0.15"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</row>
    <row r="19" spans="1:30" ht="14" x14ac:dyDescent="0.1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8"/>
      <c r="W19" s="128"/>
      <c r="X19" s="128"/>
      <c r="Y19" s="128"/>
      <c r="Z19" s="128"/>
      <c r="AA19" s="128"/>
      <c r="AB19" s="128"/>
      <c r="AC19" s="128"/>
      <c r="AD19" s="128"/>
    </row>
  </sheetData>
  <sheetProtection algorithmName="SHA-512" hashValue="2/3uIg15Z7WQm7CdrUMY9YYulSoT0g1kXesiNRGfwvC3tBZly/7kSBvL+NDWXptuvGdr0pheOBp+EVDuM1XYiQ==" saltValue="SJkmvTaLFbRt4XAeimkDsg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205"/>
  <sheetViews>
    <sheetView workbookViewId="0">
      <selection activeCell="H26" sqref="H2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3" customWidth="1"/>
    <col min="31" max="49" width="10.83203125" style="93"/>
    <col min="50" max="16384" width="10.83203125" style="63"/>
  </cols>
  <sheetData>
    <row r="1" spans="1:49" s="93" customFormat="1" ht="14" x14ac:dyDescent="0.15">
      <c r="A1" s="92" t="s">
        <v>61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</row>
    <row r="2" spans="1:49" s="93" customFormat="1" ht="14" x14ac:dyDescent="0.15">
      <c r="A2" s="94" t="s">
        <v>60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</row>
    <row r="3" spans="1:49" s="93" customFormat="1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2"/>
      <c r="V4" s="92"/>
      <c r="W4" s="92"/>
      <c r="X4" s="92"/>
      <c r="Y4" s="92"/>
      <c r="Z4" s="92"/>
      <c r="AA4" s="92"/>
      <c r="AB4" s="92"/>
      <c r="AC4" s="92"/>
      <c r="AD4" s="92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2"/>
      <c r="V5" s="92"/>
      <c r="W5" s="92"/>
      <c r="X5" s="92"/>
      <c r="Y5" s="92"/>
      <c r="Z5" s="92"/>
      <c r="AA5" s="92"/>
      <c r="AB5" s="92"/>
      <c r="AC5" s="92"/>
      <c r="AD5" s="92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2"/>
      <c r="V6" s="92"/>
      <c r="W6" s="92"/>
      <c r="X6" s="92"/>
      <c r="Y6" s="92"/>
      <c r="Z6" s="92"/>
      <c r="AA6" s="92"/>
      <c r="AB6" s="92"/>
      <c r="AC6" s="92"/>
      <c r="AD6" s="92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96"/>
      <c r="V7" s="96"/>
      <c r="W7" s="96"/>
      <c r="X7" s="96"/>
      <c r="Y7" s="96"/>
      <c r="Z7" s="96"/>
      <c r="AA7" s="96"/>
      <c r="AB7" s="96"/>
      <c r="AC7" s="96"/>
      <c r="AD7" s="96"/>
    </row>
    <row r="8" spans="1:49" ht="18" customHeight="1" thickBot="1" x14ac:dyDescent="0.2">
      <c r="A8" s="73" t="str">
        <f>'NT Apr 2017'!K2</f>
        <v>Jacana Energy</v>
      </c>
      <c r="B8" s="74" t="str">
        <f>'NT Apr 2017'!L2</f>
        <v xml:space="preserve">Regulated </v>
      </c>
      <c r="C8" s="75">
        <f>91*'NT Apr 2017'!M2/100</f>
        <v>65.037700000000001</v>
      </c>
      <c r="D8" s="76">
        <f>C5*'NT Apr 2017'!N2/100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2017'!AZ2</f>
        <v>0</v>
      </c>
      <c r="M8" s="81">
        <f>'NT Apr 2017'!BA2</f>
        <v>0</v>
      </c>
      <c r="N8" s="81">
        <f>'NT Apr 2017'!BB2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2017'!BI2</f>
        <v>0</v>
      </c>
      <c r="T8" s="83" t="str">
        <f>'NT Apr 2017'!BJ2</f>
        <v>n</v>
      </c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49" s="93" customFormat="1" ht="14" x14ac:dyDescent="0.15"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</row>
    <row r="10" spans="1:49" s="93" customFormat="1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2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2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2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2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2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14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18" customHeight="1" thickBot="1" x14ac:dyDescent="0.2">
      <c r="A17" s="88" t="str">
        <f>'NT Apr 2017'!K3</f>
        <v>Jacana Energy</v>
      </c>
      <c r="B17" s="89" t="str">
        <f>'NT Apr 2017'!L3</f>
        <v xml:space="preserve">Regulated </v>
      </c>
      <c r="C17" s="75">
        <f>91*'NT Apr 2017'!M3/100</f>
        <v>65.037700000000001</v>
      </c>
      <c r="D17" s="76">
        <f>(C12*C13)*'NT Apr 2017'!N3/100</f>
        <v>1209.95</v>
      </c>
      <c r="E17" s="76">
        <v>0</v>
      </c>
      <c r="F17" s="77">
        <v>0</v>
      </c>
      <c r="G17" s="78">
        <v>0</v>
      </c>
      <c r="H17" s="75">
        <f>(C12*C14)*'NT Apr 2017'!W3/100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2017'!AZ3</f>
        <v>0</v>
      </c>
      <c r="M17" s="81">
        <f>'NT Apr 2017'!BA3</f>
        <v>0</v>
      </c>
      <c r="N17" s="81">
        <f>'NT Apr 2017'!BB3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2017'!BI3</f>
        <v>0</v>
      </c>
      <c r="T17" s="83" t="str">
        <f>'NT Apr 2017'!BJ3</f>
        <v>n</v>
      </c>
      <c r="U17" s="96"/>
      <c r="V17" s="96"/>
      <c r="W17" s="96"/>
      <c r="X17" s="96"/>
      <c r="Y17" s="96"/>
      <c r="Z17" s="96"/>
      <c r="AA17" s="96"/>
      <c r="AB17" s="96"/>
      <c r="AC17" s="96"/>
      <c r="AD17" s="96"/>
    </row>
    <row r="18" spans="1:30" s="93" customFormat="1" ht="14" x14ac:dyDescent="0.15"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</row>
    <row r="19" spans="1:30" s="93" customFormat="1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s="93" customFormat="1" x14ac:dyDescent="0.15"/>
    <row r="21" spans="1:30" s="93" customFormat="1" x14ac:dyDescent="0.15"/>
    <row r="22" spans="1:30" s="93" customFormat="1" x14ac:dyDescent="0.15"/>
    <row r="23" spans="1:30" s="93" customFormat="1" x14ac:dyDescent="0.15"/>
    <row r="24" spans="1:30" s="93" customFormat="1" x14ac:dyDescent="0.15"/>
    <row r="25" spans="1:30" s="93" customFormat="1" x14ac:dyDescent="0.15"/>
    <row r="26" spans="1:30" s="93" customFormat="1" x14ac:dyDescent="0.15"/>
    <row r="27" spans="1:30" s="93" customFormat="1" x14ac:dyDescent="0.15"/>
    <row r="28" spans="1:30" s="93" customFormat="1" x14ac:dyDescent="0.15"/>
    <row r="29" spans="1:30" s="93" customFormat="1" x14ac:dyDescent="0.15"/>
    <row r="30" spans="1:30" s="93" customFormat="1" x14ac:dyDescent="0.15"/>
    <row r="31" spans="1:30" s="93" customFormat="1" x14ac:dyDescent="0.15"/>
    <row r="32" spans="1:30" s="93" customFormat="1" x14ac:dyDescent="0.15"/>
    <row r="33" s="93" customFormat="1" x14ac:dyDescent="0.15"/>
    <row r="34" s="93" customFormat="1" x14ac:dyDescent="0.15"/>
    <row r="35" s="93" customFormat="1" x14ac:dyDescent="0.15"/>
    <row r="36" s="93" customFormat="1" x14ac:dyDescent="0.15"/>
    <row r="37" s="93" customFormat="1" x14ac:dyDescent="0.15"/>
    <row r="38" s="93" customFormat="1" x14ac:dyDescent="0.15"/>
    <row r="39" s="93" customFormat="1" x14ac:dyDescent="0.15"/>
    <row r="40" s="93" customFormat="1" x14ac:dyDescent="0.15"/>
    <row r="41" s="93" customFormat="1" x14ac:dyDescent="0.15"/>
    <row r="42" s="93" customFormat="1" x14ac:dyDescent="0.15"/>
    <row r="43" s="93" customFormat="1" x14ac:dyDescent="0.15"/>
    <row r="44" s="93" customFormat="1" x14ac:dyDescent="0.15"/>
    <row r="45" s="93" customFormat="1" x14ac:dyDescent="0.15"/>
    <row r="46" s="93" customFormat="1" x14ac:dyDescent="0.15"/>
    <row r="47" s="93" customFormat="1" x14ac:dyDescent="0.15"/>
    <row r="48" s="93" customFormat="1" x14ac:dyDescent="0.15"/>
    <row r="49" s="93" customFormat="1" x14ac:dyDescent="0.15"/>
    <row r="50" s="93" customFormat="1" x14ac:dyDescent="0.15"/>
    <row r="51" s="93" customFormat="1" x14ac:dyDescent="0.15"/>
    <row r="52" s="93" customFormat="1" x14ac:dyDescent="0.15"/>
    <row r="53" s="93" customFormat="1" x14ac:dyDescent="0.15"/>
    <row r="54" s="93" customFormat="1" x14ac:dyDescent="0.15"/>
    <row r="55" s="93" customFormat="1" x14ac:dyDescent="0.15"/>
    <row r="56" s="93" customFormat="1" x14ac:dyDescent="0.15"/>
    <row r="57" s="93" customFormat="1" x14ac:dyDescent="0.15"/>
    <row r="58" s="93" customFormat="1" x14ac:dyDescent="0.15"/>
    <row r="59" s="93" customFormat="1" x14ac:dyDescent="0.15"/>
    <row r="60" s="93" customFormat="1" x14ac:dyDescent="0.15"/>
    <row r="61" s="93" customFormat="1" x14ac:dyDescent="0.15"/>
    <row r="62" s="93" customFormat="1" x14ac:dyDescent="0.15"/>
    <row r="63" s="93" customFormat="1" x14ac:dyDescent="0.15"/>
    <row r="64" s="93" customFormat="1" x14ac:dyDescent="0.15"/>
    <row r="65" s="93" customFormat="1" x14ac:dyDescent="0.15"/>
    <row r="66" s="93" customFormat="1" x14ac:dyDescent="0.15"/>
    <row r="67" s="93" customFormat="1" x14ac:dyDescent="0.15"/>
    <row r="68" s="93" customFormat="1" x14ac:dyDescent="0.15"/>
    <row r="69" s="93" customFormat="1" x14ac:dyDescent="0.15"/>
    <row r="70" s="93" customFormat="1" x14ac:dyDescent="0.15"/>
    <row r="71" s="93" customFormat="1" x14ac:dyDescent="0.15"/>
    <row r="72" s="93" customFormat="1" x14ac:dyDescent="0.15"/>
    <row r="73" s="93" customFormat="1" x14ac:dyDescent="0.15"/>
    <row r="74" s="93" customFormat="1" x14ac:dyDescent="0.15"/>
    <row r="75" s="93" customFormat="1" x14ac:dyDescent="0.15"/>
    <row r="76" s="93" customFormat="1" x14ac:dyDescent="0.15"/>
    <row r="77" s="93" customFormat="1" x14ac:dyDescent="0.15"/>
    <row r="78" s="93" customFormat="1" x14ac:dyDescent="0.15"/>
    <row r="79" s="93" customFormat="1" x14ac:dyDescent="0.15"/>
    <row r="80" s="93" customFormat="1" x14ac:dyDescent="0.15"/>
    <row r="81" s="93" customFormat="1" x14ac:dyDescent="0.15"/>
    <row r="82" s="93" customFormat="1" x14ac:dyDescent="0.15"/>
    <row r="83" s="93" customFormat="1" x14ac:dyDescent="0.15"/>
    <row r="84" s="93" customFormat="1" x14ac:dyDescent="0.15"/>
    <row r="85" s="93" customFormat="1" x14ac:dyDescent="0.15"/>
    <row r="86" s="93" customFormat="1" x14ac:dyDescent="0.15"/>
    <row r="87" s="93" customFormat="1" x14ac:dyDescent="0.15"/>
    <row r="88" s="93" customFormat="1" x14ac:dyDescent="0.15"/>
    <row r="89" s="93" customFormat="1" x14ac:dyDescent="0.15"/>
    <row r="90" s="93" customFormat="1" x14ac:dyDescent="0.15"/>
    <row r="91" s="93" customFormat="1" x14ac:dyDescent="0.15"/>
    <row r="92" s="93" customFormat="1" x14ac:dyDescent="0.15"/>
    <row r="93" s="93" customFormat="1" x14ac:dyDescent="0.15"/>
    <row r="94" s="93" customFormat="1" x14ac:dyDescent="0.15"/>
    <row r="95" s="93" customFormat="1" x14ac:dyDescent="0.15"/>
    <row r="96" s="93" customFormat="1" x14ac:dyDescent="0.15"/>
    <row r="97" s="93" customFormat="1" x14ac:dyDescent="0.15"/>
    <row r="98" s="93" customFormat="1" x14ac:dyDescent="0.15"/>
    <row r="99" s="93" customFormat="1" x14ac:dyDescent="0.15"/>
    <row r="100" s="93" customFormat="1" x14ac:dyDescent="0.15"/>
    <row r="101" s="93" customFormat="1" x14ac:dyDescent="0.15"/>
    <row r="102" s="93" customFormat="1" x14ac:dyDescent="0.15"/>
    <row r="103" s="93" customFormat="1" x14ac:dyDescent="0.15"/>
    <row r="104" s="93" customFormat="1" x14ac:dyDescent="0.15"/>
    <row r="105" s="93" customFormat="1" x14ac:dyDescent="0.15"/>
    <row r="106" s="93" customFormat="1" x14ac:dyDescent="0.15"/>
    <row r="107" s="93" customFormat="1" x14ac:dyDescent="0.15"/>
    <row r="108" s="93" customFormat="1" x14ac:dyDescent="0.15"/>
    <row r="109" s="93" customFormat="1" x14ac:dyDescent="0.15"/>
    <row r="110" s="93" customFormat="1" x14ac:dyDescent="0.15"/>
    <row r="111" s="93" customFormat="1" x14ac:dyDescent="0.15"/>
    <row r="112" s="93" customFormat="1" x14ac:dyDescent="0.15"/>
    <row r="113" s="93" customFormat="1" x14ac:dyDescent="0.15"/>
    <row r="114" s="93" customFormat="1" x14ac:dyDescent="0.15"/>
    <row r="115" s="93" customFormat="1" x14ac:dyDescent="0.15"/>
    <row r="116" s="93" customFormat="1" x14ac:dyDescent="0.15"/>
    <row r="117" s="93" customFormat="1" x14ac:dyDescent="0.15"/>
    <row r="118" s="93" customFormat="1" x14ac:dyDescent="0.15"/>
    <row r="119" s="93" customFormat="1" x14ac:dyDescent="0.15"/>
    <row r="120" s="93" customFormat="1" x14ac:dyDescent="0.15"/>
    <row r="121" s="93" customFormat="1" x14ac:dyDescent="0.15"/>
    <row r="122" s="93" customFormat="1" x14ac:dyDescent="0.15"/>
    <row r="123" s="93" customFormat="1" x14ac:dyDescent="0.15"/>
    <row r="124" s="93" customFormat="1" x14ac:dyDescent="0.15"/>
    <row r="125" s="93" customFormat="1" x14ac:dyDescent="0.15"/>
    <row r="126" s="93" customFormat="1" x14ac:dyDescent="0.15"/>
    <row r="127" s="93" customFormat="1" x14ac:dyDescent="0.15"/>
    <row r="128" s="93" customFormat="1" x14ac:dyDescent="0.15"/>
    <row r="129" s="93" customFormat="1" x14ac:dyDescent="0.15"/>
    <row r="130" s="93" customFormat="1" x14ac:dyDescent="0.15"/>
    <row r="131" s="93" customFormat="1" x14ac:dyDescent="0.15"/>
    <row r="132" s="93" customFormat="1" x14ac:dyDescent="0.15"/>
    <row r="133" s="93" customFormat="1" x14ac:dyDescent="0.15"/>
    <row r="134" s="93" customFormat="1" x14ac:dyDescent="0.15"/>
    <row r="135" s="93" customFormat="1" x14ac:dyDescent="0.15"/>
    <row r="136" s="93" customFormat="1" x14ac:dyDescent="0.15"/>
    <row r="137" s="93" customFormat="1" x14ac:dyDescent="0.15"/>
    <row r="138" s="93" customFormat="1" x14ac:dyDescent="0.15"/>
    <row r="139" s="93" customFormat="1" x14ac:dyDescent="0.15"/>
    <row r="140" s="93" customFormat="1" x14ac:dyDescent="0.15"/>
    <row r="141" s="93" customFormat="1" x14ac:dyDescent="0.15"/>
    <row r="142" s="93" customFormat="1" x14ac:dyDescent="0.15"/>
    <row r="143" s="93" customFormat="1" x14ac:dyDescent="0.15"/>
    <row r="144" s="93" customFormat="1" x14ac:dyDescent="0.15"/>
    <row r="145" s="93" customFormat="1" x14ac:dyDescent="0.15"/>
    <row r="146" s="93" customFormat="1" x14ac:dyDescent="0.15"/>
    <row r="147" s="93" customFormat="1" x14ac:dyDescent="0.15"/>
    <row r="148" s="93" customFormat="1" x14ac:dyDescent="0.15"/>
    <row r="149" s="93" customFormat="1" x14ac:dyDescent="0.15"/>
    <row r="150" s="93" customFormat="1" x14ac:dyDescent="0.15"/>
    <row r="151" s="93" customFormat="1" x14ac:dyDescent="0.15"/>
    <row r="152" s="93" customFormat="1" x14ac:dyDescent="0.15"/>
    <row r="153" s="93" customFormat="1" x14ac:dyDescent="0.15"/>
    <row r="154" s="93" customFormat="1" x14ac:dyDescent="0.15"/>
    <row r="155" s="93" customFormat="1" x14ac:dyDescent="0.15"/>
    <row r="156" s="93" customFormat="1" x14ac:dyDescent="0.15"/>
    <row r="157" s="93" customFormat="1" x14ac:dyDescent="0.15"/>
    <row r="158" s="93" customFormat="1" x14ac:dyDescent="0.15"/>
    <row r="159" s="93" customFormat="1" x14ac:dyDescent="0.15"/>
    <row r="160" s="93" customFormat="1" x14ac:dyDescent="0.15"/>
    <row r="161" s="93" customFormat="1" x14ac:dyDescent="0.15"/>
    <row r="162" s="93" customFormat="1" x14ac:dyDescent="0.15"/>
    <row r="163" s="93" customFormat="1" x14ac:dyDescent="0.15"/>
    <row r="164" s="93" customFormat="1" x14ac:dyDescent="0.15"/>
    <row r="165" s="93" customFormat="1" x14ac:dyDescent="0.15"/>
    <row r="166" s="93" customFormat="1" x14ac:dyDescent="0.15"/>
    <row r="167" s="93" customFormat="1" x14ac:dyDescent="0.15"/>
    <row r="168" s="93" customFormat="1" x14ac:dyDescent="0.15"/>
    <row r="169" s="93" customFormat="1" x14ac:dyDescent="0.15"/>
    <row r="170" s="93" customFormat="1" x14ac:dyDescent="0.15"/>
    <row r="171" s="93" customFormat="1" x14ac:dyDescent="0.15"/>
    <row r="172" s="93" customFormat="1" x14ac:dyDescent="0.15"/>
    <row r="173" s="93" customFormat="1" x14ac:dyDescent="0.15"/>
    <row r="174" s="93" customFormat="1" x14ac:dyDescent="0.15"/>
    <row r="175" s="93" customFormat="1" x14ac:dyDescent="0.15"/>
    <row r="176" s="93" customFormat="1" x14ac:dyDescent="0.15"/>
    <row r="177" s="93" customFormat="1" x14ac:dyDescent="0.15"/>
    <row r="178" s="93" customFormat="1" x14ac:dyDescent="0.15"/>
    <row r="179" s="93" customFormat="1" x14ac:dyDescent="0.15"/>
    <row r="180" s="93" customFormat="1" x14ac:dyDescent="0.15"/>
    <row r="181" s="93" customFormat="1" x14ac:dyDescent="0.15"/>
    <row r="182" s="93" customFormat="1" x14ac:dyDescent="0.15"/>
    <row r="183" s="93" customFormat="1" x14ac:dyDescent="0.15"/>
    <row r="184" s="93" customFormat="1" x14ac:dyDescent="0.15"/>
    <row r="185" s="93" customFormat="1" x14ac:dyDescent="0.15"/>
    <row r="186" s="93" customFormat="1" x14ac:dyDescent="0.15"/>
    <row r="187" s="93" customFormat="1" x14ac:dyDescent="0.15"/>
    <row r="188" s="93" customFormat="1" x14ac:dyDescent="0.15"/>
    <row r="189" s="93" customFormat="1" x14ac:dyDescent="0.15"/>
    <row r="190" s="93" customFormat="1" x14ac:dyDescent="0.15"/>
    <row r="191" s="93" customFormat="1" x14ac:dyDescent="0.15"/>
    <row r="192" s="93" customFormat="1" x14ac:dyDescent="0.15"/>
    <row r="193" s="93" customFormat="1" x14ac:dyDescent="0.15"/>
    <row r="194" s="93" customFormat="1" x14ac:dyDescent="0.15"/>
    <row r="195" s="93" customFormat="1" x14ac:dyDescent="0.15"/>
    <row r="196" s="93" customFormat="1" x14ac:dyDescent="0.15"/>
    <row r="197" s="93" customFormat="1" x14ac:dyDescent="0.15"/>
    <row r="198" s="93" customFormat="1" x14ac:dyDescent="0.15"/>
    <row r="199" s="93" customFormat="1" x14ac:dyDescent="0.15"/>
    <row r="200" s="93" customFormat="1" x14ac:dyDescent="0.15"/>
    <row r="201" s="93" customFormat="1" x14ac:dyDescent="0.15"/>
    <row r="202" s="93" customFormat="1" x14ac:dyDescent="0.15"/>
    <row r="203" s="93" customFormat="1" x14ac:dyDescent="0.15"/>
    <row r="204" s="93" customFormat="1" x14ac:dyDescent="0.15"/>
    <row r="205" s="93" customFormat="1" x14ac:dyDescent="0.15"/>
  </sheetData>
  <sheetProtection algorithmName="SHA-512" hashValue="5DY87IZuPQ8f4tTBMHQMruq5n+HABkolgJBIVlJ8CSyvVOXJZwH3eghxe+jKirVFIYCDKssRNpb/9a8GRQKu9w==" saltValue="zqnGVVLH29DmLIZuWeeTcA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124"/>
  <sheetViews>
    <sheetView workbookViewId="0">
      <selection activeCell="D2" sqref="D2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63" customWidth="1"/>
    <col min="31" max="49" width="10.83203125" style="62"/>
    <col min="50" max="16384" width="10.83203125" style="63"/>
  </cols>
  <sheetData>
    <row r="1" spans="1:49" ht="14" x14ac:dyDescent="0.15">
      <c r="A1" s="61" t="s">
        <v>61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</row>
    <row r="2" spans="1:49" ht="14" x14ac:dyDescent="0.15">
      <c r="A2" s="64" t="s">
        <v>60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</row>
    <row r="3" spans="1:49" ht="15" thickBot="1" x14ac:dyDescent="0.2">
      <c r="A3" s="61"/>
      <c r="B3" s="61"/>
      <c r="C3" s="61"/>
      <c r="D3" s="61"/>
      <c r="E3" s="61"/>
      <c r="F3" s="61"/>
      <c r="G3" s="65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61"/>
      <c r="V4" s="61"/>
      <c r="W4" s="61"/>
      <c r="X4" s="61"/>
      <c r="Y4" s="61"/>
      <c r="Z4" s="61"/>
      <c r="AA4" s="61"/>
      <c r="AB4" s="61"/>
      <c r="AC4" s="61"/>
      <c r="AD4" s="61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61"/>
      <c r="V5" s="61"/>
      <c r="W5" s="61"/>
      <c r="X5" s="61"/>
      <c r="Y5" s="61"/>
      <c r="Z5" s="61"/>
      <c r="AA5" s="61"/>
      <c r="AB5" s="61"/>
      <c r="AC5" s="61"/>
      <c r="AD5" s="61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61"/>
      <c r="V6" s="61"/>
      <c r="W6" s="61"/>
      <c r="X6" s="61"/>
      <c r="Y6" s="61"/>
      <c r="Z6" s="61"/>
      <c r="AA6" s="61"/>
      <c r="AB6" s="61"/>
      <c r="AC6" s="61"/>
      <c r="AD6" s="61"/>
    </row>
    <row r="7" spans="1:49" ht="75" x14ac:dyDescent="0.15">
      <c r="A7" s="119" t="s">
        <v>99</v>
      </c>
      <c r="B7" s="120" t="s">
        <v>100</v>
      </c>
      <c r="C7" s="114" t="s">
        <v>83</v>
      </c>
      <c r="D7" s="114" t="s">
        <v>84</v>
      </c>
      <c r="E7" s="114" t="s">
        <v>85</v>
      </c>
      <c r="F7" s="119" t="s">
        <v>86</v>
      </c>
      <c r="G7" s="114" t="s">
        <v>87</v>
      </c>
      <c r="H7" s="121" t="s">
        <v>88</v>
      </c>
      <c r="I7" s="114" t="s">
        <v>45</v>
      </c>
      <c r="J7" s="115" t="s">
        <v>46</v>
      </c>
      <c r="K7" s="116" t="s">
        <v>47</v>
      </c>
      <c r="L7" s="116" t="s">
        <v>48</v>
      </c>
      <c r="M7" s="116" t="s">
        <v>49</v>
      </c>
      <c r="N7" s="116" t="s">
        <v>50</v>
      </c>
      <c r="O7" s="117" t="s">
        <v>95</v>
      </c>
      <c r="P7" s="117" t="s">
        <v>96</v>
      </c>
      <c r="Q7" s="117" t="s">
        <v>54</v>
      </c>
      <c r="R7" s="117" t="s">
        <v>55</v>
      </c>
      <c r="S7" s="116" t="s">
        <v>97</v>
      </c>
      <c r="T7" s="118" t="s">
        <v>98</v>
      </c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49" ht="18" customHeight="1" thickBot="1" x14ac:dyDescent="0.2">
      <c r="A8" s="73" t="str">
        <f>'NT Apr 2016'!K2</f>
        <v>Jacana Energy</v>
      </c>
      <c r="B8" s="74" t="str">
        <f>'NT Apr 2016'!L2</f>
        <v xml:space="preserve">Regulated </v>
      </c>
      <c r="C8" s="75">
        <f>91*'NT Apr 2016'!M2/100</f>
        <v>65.037700000000001</v>
      </c>
      <c r="D8" s="76">
        <f>C5*'NT Apr 2016'!N2/100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2016'!AZ2</f>
        <v>0</v>
      </c>
      <c r="M8" s="81">
        <f>'NT Apr 2016'!BA2</f>
        <v>0</v>
      </c>
      <c r="N8" s="81">
        <f>'NT Apr 2016'!BB2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2016'!BI2</f>
        <v>0</v>
      </c>
      <c r="T8" s="83" t="str">
        <f>'NT Apr 2016'!BJ2</f>
        <v>n</v>
      </c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49" ht="14" x14ac:dyDescent="0.1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49" ht="15" thickBo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5"/>
      <c r="U10" s="61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61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61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61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61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61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</row>
    <row r="16" spans="1:49" ht="75" x14ac:dyDescent="0.15">
      <c r="A16" s="119" t="s">
        <v>99</v>
      </c>
      <c r="B16" s="120" t="s">
        <v>100</v>
      </c>
      <c r="C16" s="114" t="s">
        <v>83</v>
      </c>
      <c r="D16" s="114" t="s">
        <v>84</v>
      </c>
      <c r="E16" s="114" t="s">
        <v>85</v>
      </c>
      <c r="F16" s="119" t="s">
        <v>86</v>
      </c>
      <c r="G16" s="121" t="s">
        <v>88</v>
      </c>
      <c r="H16" s="121" t="s">
        <v>62</v>
      </c>
      <c r="I16" s="114" t="s">
        <v>45</v>
      </c>
      <c r="J16" s="115" t="s">
        <v>46</v>
      </c>
      <c r="K16" s="116" t="s">
        <v>47</v>
      </c>
      <c r="L16" s="116" t="s">
        <v>48</v>
      </c>
      <c r="M16" s="116" t="s">
        <v>49</v>
      </c>
      <c r="N16" s="116" t="s">
        <v>50</v>
      </c>
      <c r="O16" s="117" t="s">
        <v>95</v>
      </c>
      <c r="P16" s="117" t="s">
        <v>96</v>
      </c>
      <c r="Q16" s="117" t="s">
        <v>54</v>
      </c>
      <c r="R16" s="117" t="s">
        <v>55</v>
      </c>
      <c r="S16" s="116" t="s">
        <v>97</v>
      </c>
      <c r="T16" s="118" t="s">
        <v>98</v>
      </c>
      <c r="U16" s="72"/>
      <c r="V16" s="72"/>
      <c r="W16" s="72"/>
      <c r="X16" s="72"/>
      <c r="Y16" s="72"/>
      <c r="Z16" s="72"/>
      <c r="AA16" s="72"/>
      <c r="AB16" s="72"/>
      <c r="AC16" s="72"/>
      <c r="AD16" s="72"/>
    </row>
    <row r="17" spans="1:30" ht="18" customHeight="1" thickBot="1" x14ac:dyDescent="0.2">
      <c r="A17" s="88" t="str">
        <f>'NT Apr 2016'!K3</f>
        <v>Jacana Energy</v>
      </c>
      <c r="B17" s="89" t="str">
        <f>'NT Apr 2016'!L3</f>
        <v xml:space="preserve">Regulated </v>
      </c>
      <c r="C17" s="75">
        <f>91*'NT Apr 2016'!M3/100</f>
        <v>65.037700000000001</v>
      </c>
      <c r="D17" s="76">
        <f>(C12*C13)*'NT Apr 2016'!N3/100</f>
        <v>1209.95</v>
      </c>
      <c r="E17" s="76">
        <v>0</v>
      </c>
      <c r="F17" s="77">
        <v>0</v>
      </c>
      <c r="G17" s="78">
        <v>0</v>
      </c>
      <c r="H17" s="75">
        <f>(C12*C14)*'NT Apr 2016'!W3/100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2016'!AZ3</f>
        <v>0</v>
      </c>
      <c r="M17" s="81">
        <f>'NT Apr 2016'!BA3</f>
        <v>0</v>
      </c>
      <c r="N17" s="81">
        <f>'NT Apr 2016'!BB3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2016'!BI3</f>
        <v>0</v>
      </c>
      <c r="T17" s="83" t="str">
        <f>'NT Apr 2016'!BJ3</f>
        <v>n</v>
      </c>
      <c r="U17" s="72"/>
      <c r="V17" s="72"/>
      <c r="W17" s="72"/>
      <c r="X17" s="72"/>
      <c r="Y17" s="72"/>
      <c r="Z17" s="72"/>
      <c r="AA17" s="72"/>
      <c r="AB17" s="72"/>
      <c r="AC17" s="72"/>
      <c r="AD17" s="72"/>
    </row>
    <row r="18" spans="1:30" ht="14" x14ac:dyDescent="0.1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</row>
    <row r="19" spans="1:30" ht="14" x14ac:dyDescent="0.1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72"/>
      <c r="W19" s="72"/>
      <c r="X19" s="72"/>
      <c r="Y19" s="72"/>
      <c r="Z19" s="72"/>
      <c r="AA19" s="72"/>
      <c r="AB19" s="72"/>
      <c r="AC19" s="72"/>
      <c r="AD19" s="72"/>
    </row>
    <row r="20" spans="1:30" s="62" customFormat="1" x14ac:dyDescent="0.15"/>
    <row r="21" spans="1:30" s="62" customFormat="1" x14ac:dyDescent="0.15"/>
    <row r="22" spans="1:30" s="62" customFormat="1" x14ac:dyDescent="0.15"/>
    <row r="23" spans="1:30" s="62" customFormat="1" x14ac:dyDescent="0.15"/>
    <row r="24" spans="1:30" s="62" customFormat="1" x14ac:dyDescent="0.15"/>
    <row r="25" spans="1:30" s="62" customFormat="1" x14ac:dyDescent="0.15"/>
    <row r="26" spans="1:30" s="62" customFormat="1" x14ac:dyDescent="0.15"/>
    <row r="27" spans="1:30" s="62" customFormat="1" x14ac:dyDescent="0.15"/>
    <row r="28" spans="1:30" s="62" customFormat="1" x14ac:dyDescent="0.15"/>
    <row r="29" spans="1:30" s="62" customFormat="1" x14ac:dyDescent="0.15"/>
    <row r="30" spans="1:30" s="62" customFormat="1" x14ac:dyDescent="0.15"/>
    <row r="31" spans="1:30" s="62" customFormat="1" x14ac:dyDescent="0.15"/>
    <row r="32" spans="1:30" s="62" customFormat="1" x14ac:dyDescent="0.15"/>
    <row r="33" s="62" customFormat="1" x14ac:dyDescent="0.15"/>
    <row r="34" s="62" customFormat="1" x14ac:dyDescent="0.15"/>
    <row r="35" s="62" customFormat="1" x14ac:dyDescent="0.15"/>
    <row r="36" s="62" customFormat="1" x14ac:dyDescent="0.15"/>
    <row r="37" s="62" customFormat="1" x14ac:dyDescent="0.15"/>
    <row r="38" s="62" customFormat="1" x14ac:dyDescent="0.15"/>
    <row r="39" s="62" customFormat="1" x14ac:dyDescent="0.15"/>
    <row r="40" s="62" customFormat="1" x14ac:dyDescent="0.15"/>
    <row r="41" s="62" customFormat="1" x14ac:dyDescent="0.15"/>
    <row r="42" s="62" customFormat="1" x14ac:dyDescent="0.15"/>
    <row r="43" s="62" customFormat="1" x14ac:dyDescent="0.15"/>
    <row r="44" s="62" customFormat="1" x14ac:dyDescent="0.15"/>
    <row r="45" s="62" customFormat="1" x14ac:dyDescent="0.15"/>
    <row r="46" s="62" customFormat="1" x14ac:dyDescent="0.15"/>
    <row r="47" s="62" customFormat="1" x14ac:dyDescent="0.15"/>
    <row r="48" s="62" customFormat="1" x14ac:dyDescent="0.15"/>
    <row r="49" s="62" customFormat="1" x14ac:dyDescent="0.15"/>
    <row r="50" s="62" customFormat="1" x14ac:dyDescent="0.15"/>
    <row r="51" s="62" customFormat="1" x14ac:dyDescent="0.15"/>
    <row r="52" s="62" customFormat="1" x14ac:dyDescent="0.15"/>
    <row r="53" s="62" customFormat="1" x14ac:dyDescent="0.15"/>
    <row r="54" s="62" customFormat="1" x14ac:dyDescent="0.15"/>
    <row r="55" s="62" customFormat="1" x14ac:dyDescent="0.15"/>
    <row r="56" s="62" customFormat="1" x14ac:dyDescent="0.15"/>
    <row r="57" s="62" customFormat="1" x14ac:dyDescent="0.15"/>
    <row r="58" s="62" customFormat="1" x14ac:dyDescent="0.15"/>
    <row r="59" s="62" customFormat="1" x14ac:dyDescent="0.15"/>
    <row r="60" s="62" customFormat="1" x14ac:dyDescent="0.15"/>
    <row r="61" s="62" customFormat="1" x14ac:dyDescent="0.15"/>
    <row r="62" s="62" customFormat="1" x14ac:dyDescent="0.15"/>
    <row r="63" s="62" customFormat="1" x14ac:dyDescent="0.15"/>
    <row r="64" s="62" customFormat="1" x14ac:dyDescent="0.15"/>
    <row r="65" s="62" customFormat="1" x14ac:dyDescent="0.15"/>
    <row r="66" s="62" customFormat="1" x14ac:dyDescent="0.15"/>
    <row r="67" s="62" customFormat="1" x14ac:dyDescent="0.15"/>
    <row r="68" s="62" customFormat="1" x14ac:dyDescent="0.15"/>
    <row r="69" s="62" customFormat="1" x14ac:dyDescent="0.15"/>
    <row r="70" s="62" customFormat="1" x14ac:dyDescent="0.15"/>
    <row r="71" s="62" customFormat="1" x14ac:dyDescent="0.15"/>
    <row r="72" s="62" customFormat="1" x14ac:dyDescent="0.15"/>
    <row r="73" s="62" customFormat="1" x14ac:dyDescent="0.15"/>
    <row r="74" s="62" customFormat="1" x14ac:dyDescent="0.15"/>
    <row r="75" s="62" customFormat="1" x14ac:dyDescent="0.15"/>
    <row r="76" s="62" customFormat="1" x14ac:dyDescent="0.15"/>
    <row r="77" s="62" customFormat="1" x14ac:dyDescent="0.15"/>
    <row r="78" s="62" customFormat="1" x14ac:dyDescent="0.15"/>
    <row r="79" s="62" customFormat="1" x14ac:dyDescent="0.15"/>
    <row r="80" s="62" customFormat="1" x14ac:dyDescent="0.15"/>
    <row r="81" s="62" customFormat="1" x14ac:dyDescent="0.15"/>
    <row r="82" s="62" customFormat="1" x14ac:dyDescent="0.15"/>
    <row r="83" s="62" customFormat="1" x14ac:dyDescent="0.15"/>
    <row r="84" s="62" customFormat="1" x14ac:dyDescent="0.15"/>
    <row r="85" s="62" customFormat="1" x14ac:dyDescent="0.15"/>
    <row r="86" s="62" customFormat="1" x14ac:dyDescent="0.15"/>
    <row r="87" s="62" customFormat="1" x14ac:dyDescent="0.15"/>
    <row r="88" s="62" customFormat="1" x14ac:dyDescent="0.15"/>
    <row r="89" s="62" customFormat="1" x14ac:dyDescent="0.15"/>
    <row r="90" s="62" customFormat="1" x14ac:dyDescent="0.15"/>
    <row r="91" s="62" customFormat="1" x14ac:dyDescent="0.15"/>
    <row r="92" s="62" customFormat="1" x14ac:dyDescent="0.15"/>
    <row r="93" s="62" customFormat="1" x14ac:dyDescent="0.15"/>
    <row r="94" s="62" customFormat="1" x14ac:dyDescent="0.15"/>
    <row r="95" s="62" customFormat="1" x14ac:dyDescent="0.15"/>
    <row r="96" s="62" customFormat="1" x14ac:dyDescent="0.15"/>
    <row r="97" s="62" customFormat="1" x14ac:dyDescent="0.15"/>
    <row r="98" s="62" customFormat="1" x14ac:dyDescent="0.15"/>
    <row r="99" s="62" customFormat="1" x14ac:dyDescent="0.15"/>
    <row r="100" s="62" customFormat="1" x14ac:dyDescent="0.15"/>
    <row r="101" s="62" customFormat="1" x14ac:dyDescent="0.15"/>
    <row r="102" s="62" customFormat="1" x14ac:dyDescent="0.15"/>
    <row r="103" s="62" customFormat="1" x14ac:dyDescent="0.15"/>
    <row r="104" s="62" customFormat="1" x14ac:dyDescent="0.15"/>
    <row r="105" s="62" customFormat="1" x14ac:dyDescent="0.15"/>
    <row r="106" s="62" customFormat="1" x14ac:dyDescent="0.15"/>
    <row r="107" s="62" customFormat="1" x14ac:dyDescent="0.15"/>
    <row r="108" s="62" customFormat="1" x14ac:dyDescent="0.15"/>
    <row r="109" s="62" customFormat="1" x14ac:dyDescent="0.15"/>
    <row r="110" s="62" customFormat="1" x14ac:dyDescent="0.15"/>
    <row r="111" s="62" customFormat="1" x14ac:dyDescent="0.15"/>
    <row r="112" s="62" customFormat="1" x14ac:dyDescent="0.15"/>
    <row r="113" s="62" customFormat="1" x14ac:dyDescent="0.15"/>
    <row r="114" s="62" customFormat="1" x14ac:dyDescent="0.15"/>
    <row r="115" s="62" customFormat="1" x14ac:dyDescent="0.15"/>
    <row r="116" s="62" customFormat="1" x14ac:dyDescent="0.15"/>
    <row r="117" s="62" customFormat="1" x14ac:dyDescent="0.15"/>
    <row r="118" s="62" customFormat="1" x14ac:dyDescent="0.15"/>
    <row r="119" s="62" customFormat="1" x14ac:dyDescent="0.15"/>
    <row r="120" s="62" customFormat="1" x14ac:dyDescent="0.15"/>
    <row r="121" s="62" customFormat="1" x14ac:dyDescent="0.15"/>
    <row r="122" s="62" customFormat="1" x14ac:dyDescent="0.15"/>
    <row r="123" s="62" customFormat="1" x14ac:dyDescent="0.15"/>
    <row r="124" s="62" customFormat="1" x14ac:dyDescent="0.15"/>
  </sheetData>
  <sheetProtection algorithmName="SHA-512" hashValue="9mVRln3ZpPn0aGcI3b4ato5RSgfyga9GCG0H78heD3vpFPQ6Ic6A7600pW6h+zp709yojm0XvSdCQJfcABjXOw==" saltValue="hCU/1XukroAzfl27sMUTSg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410E0-375E-6742-A027-FB229C21B1C7}">
  <sheetPr codeName="Sheet31"/>
  <dimension ref="A1:BY3"/>
  <sheetViews>
    <sheetView zoomScale="110" zoomScaleNormal="110" workbookViewId="0">
      <selection activeCell="AU2" sqref="AU2:AV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34">
        <v>43754</v>
      </c>
      <c r="C2" s="206" t="s">
        <v>274</v>
      </c>
      <c r="D2" s="204" t="s">
        <v>275</v>
      </c>
      <c r="E2" s="204"/>
      <c r="F2" s="204" t="s">
        <v>276</v>
      </c>
      <c r="G2" s="207">
        <v>43646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78.672700000000006</v>
      </c>
      <c r="N2" s="209">
        <v>29.741599999999998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/>
      <c r="AV2" s="208"/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34">
        <v>43754</v>
      </c>
      <c r="C3" s="206" t="s">
        <v>274</v>
      </c>
      <c r="D3" s="204" t="s">
        <v>275</v>
      </c>
      <c r="E3" s="204"/>
      <c r="F3" s="204" t="s">
        <v>283</v>
      </c>
      <c r="G3" s="207">
        <v>43646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78.672700000000006</v>
      </c>
      <c r="N3" s="209">
        <v>38.0535</v>
      </c>
      <c r="O3" s="204"/>
      <c r="P3" s="204"/>
      <c r="Q3" s="210"/>
      <c r="R3" s="204"/>
      <c r="S3" s="210"/>
      <c r="T3" s="204"/>
      <c r="U3" s="204"/>
      <c r="V3" s="210"/>
      <c r="W3" s="209">
        <v>21.413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/>
      <c r="AV3" s="208"/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eDsRT7RPa7rwAhQ8ccZOGLY4XrO7W1VzG4iqg5P32I2yUt0cJ+OBFivbq1fQRwMmg5PNZkVBsmBruynui/SG2A==" saltValue="4US92j5XjFtHcKq/nc94dQ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A779-C524-3543-B156-8AE36B1BE501}">
  <sheetPr codeName="Sheet28"/>
  <dimension ref="A1:BY3"/>
  <sheetViews>
    <sheetView zoomScale="110" zoomScaleNormal="110" workbookViewId="0">
      <selection activeCell="AU2" sqref="AU2:AV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05">
        <v>43383</v>
      </c>
      <c r="C2" s="206" t="s">
        <v>274</v>
      </c>
      <c r="D2" s="204" t="s">
        <v>275</v>
      </c>
      <c r="E2" s="204"/>
      <c r="F2" s="204" t="s">
        <v>276</v>
      </c>
      <c r="G2" s="207">
        <v>43281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05">
        <v>43383</v>
      </c>
      <c r="C3" s="206" t="s">
        <v>274</v>
      </c>
      <c r="D3" s="204" t="s">
        <v>275</v>
      </c>
      <c r="E3" s="204"/>
      <c r="F3" s="204" t="s">
        <v>283</v>
      </c>
      <c r="G3" s="207">
        <v>43281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BnZRgeHegbt64hEc0k97Qwf2xyqLX/kHpe9qJnYKO+5Xu1FU9VZMBliuOHR/Tu3JW0is9gwdbuedpAJSuaSvpQ==" saltValue="Vh+GbBHxI5oSxDViGFcBf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5A14-EC8D-5A4C-97E8-7BB94D33DE7E}">
  <sheetPr codeName="Sheet29"/>
  <dimension ref="A1:BY3"/>
  <sheetViews>
    <sheetView zoomScale="110" zoomScaleNormal="110" workbookViewId="0">
      <selection activeCell="A2" sqref="A2:BY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</row>
    <row r="2" spans="1:77" x14ac:dyDescent="0.15">
      <c r="A2" s="204">
        <v>957</v>
      </c>
      <c r="B2" s="205">
        <v>43383</v>
      </c>
      <c r="C2" s="206" t="s">
        <v>274</v>
      </c>
      <c r="D2" s="204" t="s">
        <v>275</v>
      </c>
      <c r="E2" s="204"/>
      <c r="F2" s="204" t="s">
        <v>276</v>
      </c>
      <c r="G2" s="207">
        <v>43281</v>
      </c>
      <c r="H2" s="208" t="s">
        <v>277</v>
      </c>
      <c r="I2" s="208" t="s">
        <v>278</v>
      </c>
      <c r="J2" s="208"/>
      <c r="K2" s="204" t="s">
        <v>279</v>
      </c>
      <c r="L2" s="204" t="s">
        <v>280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281</v>
      </c>
      <c r="AR2" s="208" t="s">
        <v>278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278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278</v>
      </c>
      <c r="BP2" s="212"/>
      <c r="BQ2" s="208"/>
      <c r="BR2" s="208"/>
      <c r="BS2" s="204"/>
      <c r="BT2" s="204"/>
      <c r="BU2" s="208"/>
      <c r="BV2" s="208" t="s">
        <v>278</v>
      </c>
      <c r="BW2" s="208"/>
      <c r="BX2" s="204"/>
      <c r="BY2" s="204" t="s">
        <v>282</v>
      </c>
    </row>
    <row r="3" spans="1:77" x14ac:dyDescent="0.15">
      <c r="A3" s="204">
        <v>958</v>
      </c>
      <c r="B3" s="205">
        <v>43383</v>
      </c>
      <c r="C3" s="206" t="s">
        <v>274</v>
      </c>
      <c r="D3" s="204" t="s">
        <v>275</v>
      </c>
      <c r="E3" s="204"/>
      <c r="F3" s="204" t="s">
        <v>283</v>
      </c>
      <c r="G3" s="207">
        <v>43281</v>
      </c>
      <c r="H3" s="208" t="s">
        <v>277</v>
      </c>
      <c r="I3" s="208" t="s">
        <v>278</v>
      </c>
      <c r="J3" s="208"/>
      <c r="K3" s="204" t="s">
        <v>279</v>
      </c>
      <c r="L3" s="204" t="s">
        <v>280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284</v>
      </c>
      <c r="AR3" s="208" t="s">
        <v>278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278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278</v>
      </c>
      <c r="BP3" s="212"/>
      <c r="BQ3" s="208"/>
      <c r="BR3" s="208"/>
      <c r="BS3" s="204"/>
      <c r="BT3" s="204"/>
      <c r="BU3" s="208"/>
      <c r="BV3" s="208" t="s">
        <v>278</v>
      </c>
      <c r="BW3" s="208"/>
      <c r="BX3" s="204"/>
      <c r="BY3" s="204" t="s">
        <v>282</v>
      </c>
    </row>
  </sheetData>
  <sheetProtection algorithmName="SHA-512" hashValue="vCtHGPjBDLIHbi2j8OlhaWM9NwyTAewaHEEbTIfRMva/Nxtix/kwTdtgWIcOYAhMXb42pC5LPMNY++mYQ3iy8A==" saltValue="9fmj0PSW4spw8zBfYv1mJ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377EF-44DD-1844-A329-3A6B195D54DA}">
  <sheetPr codeName="Sheet30">
    <tabColor theme="8" tint="0.59999389629810485"/>
  </sheetPr>
  <dimension ref="A1:AS56"/>
  <sheetViews>
    <sheetView tabSelected="1" zoomScale="90" zoomScaleNormal="90" workbookViewId="0">
      <selection activeCell="B31" sqref="B31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26" t="s">
        <v>61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8"/>
    </row>
    <row r="2" spans="1:45" ht="14" x14ac:dyDescent="0.15">
      <c r="A2" s="229" t="s">
        <v>60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8"/>
    </row>
    <row r="3" spans="1:45" ht="15" thickBot="1" x14ac:dyDescent="0.2">
      <c r="A3" s="226"/>
      <c r="B3" s="226"/>
      <c r="C3" s="226"/>
      <c r="D3" s="226"/>
      <c r="E3" s="226"/>
      <c r="F3" s="226"/>
      <c r="G3" s="230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8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26"/>
      <c r="Z4" s="226"/>
      <c r="AA4" s="226"/>
      <c r="AB4" s="226"/>
      <c r="AC4" s="226"/>
      <c r="AD4" s="226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8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26"/>
      <c r="Z5" s="226"/>
      <c r="AA5" s="226"/>
      <c r="AB5" s="226"/>
      <c r="AC5" s="226"/>
      <c r="AD5" s="226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26"/>
      <c r="Z6" s="226"/>
      <c r="AA6" s="226"/>
      <c r="AB6" s="226"/>
      <c r="AC6" s="226"/>
      <c r="AD6" s="226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8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226"/>
      <c r="Z7" s="226"/>
      <c r="AA7" s="226"/>
      <c r="AB7" s="226"/>
      <c r="AC7" s="226"/>
      <c r="AD7" s="226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8"/>
    </row>
    <row r="8" spans="1:45" ht="18" customHeight="1" thickBot="1" x14ac:dyDescent="0.2">
      <c r="A8" s="104" t="str">
        <f>'NT Oct 2023'!K2</f>
        <v>Jacana Energy</v>
      </c>
      <c r="B8" s="105" t="str">
        <f>'NT Oct 2023'!L2</f>
        <v xml:space="preserve">Regulated </v>
      </c>
      <c r="C8" s="76">
        <f>IF('NT Oct 2023'!BP2=0,91*'NT Oct 2023'!M2/100,(91*'NT Oct 2023'!M2/100)+'NT Oct 2023'!BP2/4)</f>
        <v>71.592157</v>
      </c>
      <c r="D8" s="76">
        <f>IF('NT Oct 2023'!O2="",$C$5*'NT Oct 2023'!N2/100,IF($C$5&gt;='NT Oct 2023'!P2,('NT Oct 2023'!P2*'NT Oct 2023'!N2/100),($C$5*'NT Oct 2023'!N2/100)))</f>
        <v>1487.08</v>
      </c>
      <c r="E8" s="76">
        <f>IF(AND('NT Oct 2023'!P2&gt;0,'NT Oct 2023'!R2&gt;0),IF($C$5&lt;'NT Oct 2023'!P2,0,IF($C$5&lt;=('NT Oct 2023'!R2+'NT Oct 2023'!P2),(($C$5-'NT Oct 2023'!P2)*'NT Oct 2023'!Q2/100),(('NT Oct 2023'!R2)*'NT Oct 2023'!Q2/100))),0)</f>
        <v>0</v>
      </c>
      <c r="F8" s="76">
        <f>IF(AND('NT Oct 2023'!Q2&gt;0,'NT Oct 2023'!S2&gt;0),IF($C$5&lt;('NT Oct 2023'!R2+'NT Oct 2023'!P2),0,IF($C$5&lt;=('NT Oct 2023'!T2+'NT Oct 2023'!R2+'NT Oct 2023'!P2),(($C$5-('NT Oct 2023'!R2+'NT Oct 2023'!P2))*'NT Oct 2023'!S2/100),('NT Oct 2023'!T2*'NT Oct 2023'!S2/100))),0)</f>
        <v>0</v>
      </c>
      <c r="G8" s="78">
        <v>0</v>
      </c>
      <c r="H8" s="76">
        <f>IF(AND('NT Oct 2023'!R2&gt;0,'NT Oct 2023'!T2&gt;0),IF(($C$5&lt;'NT Oct 2023'!T2),(0),($C$5-'NT Oct 2023'!T2)*'NT Oct 2023'!U2/100),IF(AND('NT Oct 2023'!R2&gt;0,'NT Oct 2023'!T2=""),IF(($C$5&lt;'NT Oct 2023'!R2+'NT Oct 2023'!P2),(0),(($C$5-('NT Oct 2023'!R2+'NT Oct 2023'!P2))*'NT Oct 2023'!S2/100)),IF(AND('NT Oct 2023'!P2&gt;0,'NT Oct 2023'!R2=""&gt;0),IF(($C$5&lt;'NT Oct 2023'!P2),(0),($C$5-'NT Oct 2023'!P2)*'NT Oct 2023'!Q2/100),0)))</f>
        <v>0</v>
      </c>
      <c r="I8" s="79">
        <f>SUM(C8:H8)</f>
        <v>1558.672157</v>
      </c>
      <c r="J8" s="79">
        <f>(I8-C8)*4</f>
        <v>5948.32</v>
      </c>
      <c r="K8" s="79">
        <f>I8*4</f>
        <v>6234.6886279999999</v>
      </c>
      <c r="L8" s="80">
        <f>K8*1.1</f>
        <v>6858.1574908000002</v>
      </c>
      <c r="M8" s="81">
        <f>'NT Oct 2023'!BB2</f>
        <v>0</v>
      </c>
      <c r="N8" s="81">
        <f>'NT Oct 2023'!BC2</f>
        <v>0</v>
      </c>
      <c r="O8" s="81">
        <f>'NT Oct 2023'!BD2</f>
        <v>0</v>
      </c>
      <c r="P8" s="81">
        <f>'NT Oct 2023'!BE2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6234.6886279999999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6234.6886279999999</v>
      </c>
      <c r="U8" s="80">
        <f>S8*1.1</f>
        <v>6858.1574908000002</v>
      </c>
      <c r="V8" s="80">
        <f>T8*1.1</f>
        <v>6858.1574908000002</v>
      </c>
      <c r="W8" s="82">
        <f>'NT Oct 2023'!BL2</f>
        <v>0</v>
      </c>
      <c r="X8" s="83">
        <f>'NT Oct 2023'!BM2</f>
        <v>0</v>
      </c>
      <c r="Y8" s="226"/>
      <c r="Z8" s="226"/>
      <c r="AA8" s="226"/>
      <c r="AB8" s="226"/>
      <c r="AC8" s="226"/>
      <c r="AD8" s="226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8"/>
    </row>
    <row r="9" spans="1:45" ht="14" x14ac:dyDescent="0.15">
      <c r="A9" s="227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31"/>
      <c r="Q9" s="231"/>
      <c r="R9" s="231"/>
      <c r="S9" s="231"/>
      <c r="T9" s="231"/>
      <c r="U9" s="231"/>
      <c r="V9" s="231"/>
      <c r="W9" s="231"/>
      <c r="X9" s="231"/>
      <c r="Y9" s="226"/>
      <c r="Z9" s="226"/>
      <c r="AA9" s="226"/>
      <c r="AB9" s="226"/>
      <c r="AC9" s="226"/>
      <c r="AD9" s="226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8"/>
    </row>
    <row r="10" spans="1:45" ht="15" thickBot="1" x14ac:dyDescent="0.2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30"/>
      <c r="U10" s="226"/>
      <c r="V10" s="231"/>
      <c r="W10" s="231"/>
      <c r="X10" s="231"/>
      <c r="Y10" s="226"/>
      <c r="Z10" s="226"/>
      <c r="AA10" s="226"/>
      <c r="AB10" s="226"/>
      <c r="AC10" s="226"/>
      <c r="AD10" s="226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8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26"/>
      <c r="Z11" s="226"/>
      <c r="AA11" s="226"/>
      <c r="AB11" s="226"/>
      <c r="AC11" s="226"/>
      <c r="AD11" s="226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8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26"/>
      <c r="Z12" s="226"/>
      <c r="AA12" s="226"/>
      <c r="AB12" s="226"/>
      <c r="AC12" s="226"/>
      <c r="AD12" s="226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8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26"/>
      <c r="Z13" s="226"/>
      <c r="AA13" s="226"/>
      <c r="AB13" s="226"/>
      <c r="AC13" s="226"/>
      <c r="AD13" s="226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8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26"/>
      <c r="Z14" s="226"/>
      <c r="AA14" s="226"/>
      <c r="AB14" s="226"/>
      <c r="AC14" s="226"/>
      <c r="AD14" s="226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26"/>
      <c r="Z15" s="226"/>
      <c r="AA15" s="226"/>
      <c r="AB15" s="226"/>
      <c r="AC15" s="226"/>
      <c r="AD15" s="226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8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226"/>
      <c r="Z16" s="226"/>
      <c r="AA16" s="226"/>
      <c r="AB16" s="226"/>
      <c r="AC16" s="226"/>
      <c r="AD16" s="226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8"/>
    </row>
    <row r="17" spans="1:45" ht="18" customHeight="1" thickBot="1" x14ac:dyDescent="0.2">
      <c r="A17" s="104" t="str">
        <f>'NT Oct 2023'!K3</f>
        <v>Jacana Energy</v>
      </c>
      <c r="B17" s="105" t="str">
        <f>'NT Oct 2023'!L3</f>
        <v xml:space="preserve">Regulated </v>
      </c>
      <c r="C17" s="76">
        <f>IF('NT Oct 2023'!BP3=0,91*'NT Oct 2023'!M3/100,(91*'NT Oct 2023'!M3/100)+'NT Oct 2023'!BP3/4)</f>
        <v>71.592157</v>
      </c>
      <c r="D17" s="76">
        <f>IF('NT Oct 2023'!O3="",$C$12*$C$13*'NT Oct 2023'!N3/100,IF($C$12*$C$13&gt;='NT Oct 2023'!P3,('NT Oct 2023'!P3*'NT Oct 2023'!N3/100),($C$12*$C$13*'NT Oct 2023'!N3/100)))</f>
        <v>1331.8724999999999</v>
      </c>
      <c r="E17" s="76">
        <f>IF(AND('NT Oct 2023'!P3&gt;0,'NT Oct 2023'!R3&gt;0),IF($C$12*$C$13&lt;'NT Oct 2023'!P3,0,IF($C$12*$C$13&lt;=('NT Oct 2023'!R3+'NT Oct 2023'!P3),(($C$12*$C$13-'NT Oct 2023'!P3)*'NT Oct 2023'!Q3/100),(('NT Oct 2023'!R3)*'NT Oct 2023'!Q3/100))),0)</f>
        <v>0</v>
      </c>
      <c r="F17" s="76">
        <f>IF(AND('NT Oct 2023'!Q3&gt;0,'NT Oct 2023'!S3&gt;0),IF($C$12*$C$13&lt;('NT Oct 2023'!R3+'NT Oct 2023'!P3),0,IF($C$12*$C$13&lt;=('NT Oct 2023'!T3+'NT Oct 2023'!R3+'NT Oct 2023'!P3),(($C$12*$C$13-('NT Oct 2023'!R3+'NT Oct 2023'!P3))*'NT Oct 2023'!S3/100),('NT Oct 2023'!T3*'NT Oct 2023'!S3/100))),0)</f>
        <v>0</v>
      </c>
      <c r="G17" s="78">
        <f>IF(AND('NT Oct 2023'!R3&gt;0,'NT Oct 2023'!T3&gt;0),IF(($C$12*$C$13&lt;'NT Oct 2023'!T3),(0),($C$12*$C$13-'NT Oct 2023'!T3)*'NT Oct 2023'!U3/100),IF(AND('NT Oct 2023'!R3&gt;0,'NT Oct 2023'!T3=""),IF(($C$12*$C$13&lt;'NT Oct 2023'!R3+'NT Oct 2023'!P3),(0),(($C$12*$C$13-('NT Oct 2023'!R3+'NT Oct 2023'!P3))*'NT Oct 2023'!S3/100)),IF(AND('NT Oct 2023'!P3&gt;0,'NT Oct 2023'!R3=""&gt;0),IF(($C$12*$C$13&lt;'NT Oct 2023'!P3),(0),($C$12*$C$13-'NT Oct 2023'!P3)*'NT Oct 2023'!Q3/100),0)))</f>
        <v>0</v>
      </c>
      <c r="H17" s="76">
        <f>($C$12*$C$14)*'NT Oct 2023'!W3/100</f>
        <v>321.19499999999999</v>
      </c>
      <c r="I17" s="79">
        <f>SUM(C17:H17)</f>
        <v>1724.6596569999999</v>
      </c>
      <c r="J17" s="79">
        <f>(I17-C17)*4</f>
        <v>6612.2699999999995</v>
      </c>
      <c r="K17" s="79">
        <f>I17*4</f>
        <v>6898.6386279999997</v>
      </c>
      <c r="L17" s="80">
        <f>K17*1.1</f>
        <v>7588.5024908000005</v>
      </c>
      <c r="M17" s="81">
        <f>'NT Oct 2023'!BB3</f>
        <v>0</v>
      </c>
      <c r="N17" s="81">
        <f>'NT Oct 2023'!BC3</f>
        <v>0</v>
      </c>
      <c r="O17" s="81">
        <f>'NT Oct 2023'!BD3</f>
        <v>0</v>
      </c>
      <c r="P17" s="81">
        <f>'NT Oct 2023'!BE3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6898.6386279999997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6898.6386279999997</v>
      </c>
      <c r="U17" s="80">
        <f>S17*1.1</f>
        <v>7588.5024908000005</v>
      </c>
      <c r="V17" s="80">
        <f>T17*1.1</f>
        <v>7588.5024908000005</v>
      </c>
      <c r="W17" s="82">
        <f>'NT Oct 2023'!BP3</f>
        <v>0</v>
      </c>
      <c r="X17" s="83">
        <f>'NT Oct 2023'!BP3</f>
        <v>0</v>
      </c>
      <c r="Y17" s="226"/>
      <c r="Z17" s="226"/>
      <c r="AA17" s="226"/>
      <c r="AB17" s="226"/>
      <c r="AC17" s="226"/>
      <c r="AD17" s="226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8"/>
    </row>
    <row r="18" spans="1:45" ht="14" x14ac:dyDescent="0.15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31"/>
      <c r="Q18" s="231"/>
      <c r="R18" s="231"/>
      <c r="S18" s="231"/>
      <c r="T18" s="231"/>
      <c r="U18" s="231"/>
      <c r="V18" s="231"/>
      <c r="W18" s="231"/>
      <c r="X18" s="231"/>
      <c r="Y18" s="226"/>
      <c r="Z18" s="226"/>
      <c r="AA18" s="226"/>
      <c r="AB18" s="226"/>
      <c r="AC18" s="226"/>
      <c r="AD18" s="226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8"/>
    </row>
    <row r="19" spans="1:45" ht="14" x14ac:dyDescent="0.15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31"/>
      <c r="W19" s="231"/>
      <c r="X19" s="231"/>
      <c r="Y19" s="226"/>
      <c r="Z19" s="226"/>
      <c r="AA19" s="226"/>
      <c r="AB19" s="226"/>
      <c r="AC19" s="226"/>
      <c r="AD19" s="226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8"/>
    </row>
    <row r="20" spans="1:45" ht="14" x14ac:dyDescent="0.15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6"/>
      <c r="Z20" s="226"/>
      <c r="AA20" s="226"/>
      <c r="AB20" s="226"/>
      <c r="AC20" s="226"/>
      <c r="AD20" s="226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8"/>
    </row>
    <row r="21" spans="1:45" ht="14" x14ac:dyDescent="0.15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6"/>
      <c r="Z21" s="226"/>
      <c r="AA21" s="226"/>
      <c r="AB21" s="226"/>
      <c r="AC21" s="226"/>
      <c r="AD21" s="226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8"/>
    </row>
    <row r="22" spans="1:45" ht="14" x14ac:dyDescent="0.15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6"/>
      <c r="Z22" s="226"/>
      <c r="AA22" s="226"/>
      <c r="AB22" s="226"/>
      <c r="AC22" s="226"/>
      <c r="AD22" s="226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8"/>
    </row>
    <row r="23" spans="1:45" ht="14" x14ac:dyDescent="0.15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6"/>
      <c r="Z23" s="226"/>
      <c r="AA23" s="226"/>
      <c r="AB23" s="226"/>
      <c r="AC23" s="226"/>
      <c r="AD23" s="226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8"/>
    </row>
    <row r="24" spans="1:45" ht="14" x14ac:dyDescent="0.15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6"/>
      <c r="Z24" s="226"/>
      <c r="AA24" s="226"/>
      <c r="AB24" s="226"/>
      <c r="AC24" s="226"/>
      <c r="AD24" s="226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8"/>
    </row>
    <row r="25" spans="1:45" ht="14" x14ac:dyDescent="0.1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6"/>
      <c r="Z25" s="226"/>
      <c r="AA25" s="226"/>
      <c r="AB25" s="226"/>
      <c r="AC25" s="226"/>
      <c r="AD25" s="226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8"/>
    </row>
    <row r="26" spans="1:45" ht="14" x14ac:dyDescent="0.1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6"/>
      <c r="Z26" s="226"/>
      <c r="AA26" s="226"/>
      <c r="AB26" s="226"/>
      <c r="AC26" s="226"/>
      <c r="AD26" s="226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8"/>
    </row>
    <row r="27" spans="1:45" ht="14" x14ac:dyDescent="0.1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6"/>
      <c r="Z27" s="226"/>
      <c r="AA27" s="226"/>
      <c r="AB27" s="226"/>
      <c r="AC27" s="226"/>
      <c r="AD27" s="226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8"/>
    </row>
    <row r="28" spans="1:45" ht="14" x14ac:dyDescent="0.15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6"/>
      <c r="Z28" s="226"/>
      <c r="AA28" s="226"/>
      <c r="AB28" s="226"/>
      <c r="AC28" s="226"/>
      <c r="AD28" s="226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8"/>
    </row>
    <row r="29" spans="1:45" ht="14" x14ac:dyDescent="0.1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6"/>
      <c r="Z29" s="226"/>
      <c r="AA29" s="226"/>
      <c r="AB29" s="226"/>
      <c r="AC29" s="226"/>
      <c r="AD29" s="226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8"/>
    </row>
    <row r="30" spans="1:45" ht="14" x14ac:dyDescent="0.15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6"/>
      <c r="Z30" s="226"/>
      <c r="AA30" s="226"/>
      <c r="AB30" s="226"/>
      <c r="AC30" s="226"/>
      <c r="AD30" s="226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8"/>
    </row>
    <row r="31" spans="1:45" ht="14" x14ac:dyDescent="0.1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6"/>
      <c r="Z31" s="226"/>
      <c r="AA31" s="226"/>
      <c r="AB31" s="226"/>
      <c r="AC31" s="226"/>
      <c r="AD31" s="226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8"/>
    </row>
    <row r="32" spans="1:45" ht="14" x14ac:dyDescent="0.1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6"/>
      <c r="Z32" s="226"/>
      <c r="AA32" s="226"/>
      <c r="AB32" s="226"/>
      <c r="AC32" s="226"/>
      <c r="AD32" s="226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8"/>
    </row>
    <row r="33" spans="1:45" ht="14" x14ac:dyDescent="0.1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6"/>
      <c r="Z33" s="226"/>
      <c r="AA33" s="226"/>
      <c r="AB33" s="226"/>
      <c r="AC33" s="226"/>
      <c r="AD33" s="226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8"/>
    </row>
    <row r="34" spans="1:45" ht="14" x14ac:dyDescent="0.1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6"/>
      <c r="Z34" s="226"/>
      <c r="AA34" s="226"/>
      <c r="AB34" s="226"/>
      <c r="AC34" s="226"/>
      <c r="AD34" s="226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8"/>
    </row>
    <row r="35" spans="1:45" ht="14" x14ac:dyDescent="0.15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6"/>
      <c r="Z35" s="226"/>
      <c r="AA35" s="226"/>
      <c r="AB35" s="226"/>
      <c r="AC35" s="226"/>
      <c r="AD35" s="226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8"/>
    </row>
    <row r="36" spans="1:45" ht="14" x14ac:dyDescent="0.15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6"/>
      <c r="Z36" s="226"/>
      <c r="AA36" s="226"/>
      <c r="AB36" s="226"/>
      <c r="AC36" s="226"/>
      <c r="AD36" s="226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8"/>
    </row>
    <row r="37" spans="1:45" ht="14" x14ac:dyDescent="0.15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6"/>
      <c r="Z37" s="226"/>
      <c r="AA37" s="226"/>
      <c r="AB37" s="226"/>
      <c r="AC37" s="226"/>
      <c r="AD37" s="226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8"/>
    </row>
    <row r="38" spans="1:45" ht="14" x14ac:dyDescent="0.15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6"/>
      <c r="Z38" s="226"/>
      <c r="AA38" s="226"/>
      <c r="AB38" s="226"/>
      <c r="AC38" s="226"/>
      <c r="AD38" s="226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8"/>
    </row>
    <row r="39" spans="1:45" ht="14" x14ac:dyDescent="0.15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6"/>
      <c r="Z39" s="226"/>
      <c r="AA39" s="226"/>
      <c r="AB39" s="226"/>
      <c r="AC39" s="226"/>
      <c r="AD39" s="226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8"/>
    </row>
    <row r="40" spans="1:45" ht="14" x14ac:dyDescent="0.15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6"/>
      <c r="Z40" s="226"/>
      <c r="AA40" s="226"/>
      <c r="AB40" s="226"/>
      <c r="AC40" s="226"/>
      <c r="AD40" s="226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8"/>
    </row>
    <row r="41" spans="1:45" ht="14" x14ac:dyDescent="0.15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6"/>
      <c r="Z41" s="226"/>
      <c r="AA41" s="226"/>
      <c r="AB41" s="226"/>
      <c r="AC41" s="226"/>
      <c r="AD41" s="226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8"/>
    </row>
    <row r="42" spans="1:45" ht="14" x14ac:dyDescent="0.15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6"/>
      <c r="Z42" s="226"/>
      <c r="AA42" s="226"/>
      <c r="AB42" s="226"/>
      <c r="AC42" s="226"/>
      <c r="AD42" s="226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8"/>
    </row>
    <row r="43" spans="1:45" ht="14" x14ac:dyDescent="0.15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6"/>
      <c r="Z43" s="226"/>
      <c r="AA43" s="226"/>
      <c r="AB43" s="226"/>
      <c r="AC43" s="226"/>
      <c r="AD43" s="226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8"/>
    </row>
    <row r="44" spans="1:45" ht="14" x14ac:dyDescent="0.15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6"/>
      <c r="Z44" s="226"/>
      <c r="AA44" s="226"/>
      <c r="AB44" s="226"/>
      <c r="AC44" s="226"/>
      <c r="AD44" s="226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8"/>
    </row>
    <row r="45" spans="1:45" ht="14" x14ac:dyDescent="0.15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6"/>
      <c r="Z45" s="226"/>
      <c r="AA45" s="226"/>
      <c r="AB45" s="226"/>
      <c r="AC45" s="226"/>
      <c r="AD45" s="226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8"/>
    </row>
    <row r="46" spans="1:45" ht="14" x14ac:dyDescent="0.15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6"/>
      <c r="Z46" s="226"/>
      <c r="AA46" s="226"/>
      <c r="AB46" s="226"/>
      <c r="AC46" s="226"/>
      <c r="AD46" s="226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8"/>
    </row>
    <row r="47" spans="1:45" ht="14" x14ac:dyDescent="0.15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6"/>
      <c r="Z47" s="226"/>
      <c r="AA47" s="226"/>
      <c r="AB47" s="226"/>
      <c r="AC47" s="226"/>
      <c r="AD47" s="226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8"/>
    </row>
    <row r="48" spans="1:45" ht="14" x14ac:dyDescent="0.15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6"/>
      <c r="Z48" s="226"/>
      <c r="AA48" s="226"/>
      <c r="AB48" s="226"/>
      <c r="AC48" s="226"/>
      <c r="AD48" s="226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8"/>
    </row>
    <row r="49" spans="1:45" ht="14" x14ac:dyDescent="0.15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6"/>
      <c r="Z49" s="226"/>
      <c r="AA49" s="226"/>
      <c r="AB49" s="226"/>
      <c r="AC49" s="226"/>
      <c r="AD49" s="226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8"/>
    </row>
    <row r="50" spans="1:45" ht="14" x14ac:dyDescent="0.15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6"/>
      <c r="Z50" s="226"/>
      <c r="AA50" s="226"/>
      <c r="AB50" s="226"/>
      <c r="AC50" s="226"/>
      <c r="AD50" s="226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8"/>
    </row>
    <row r="51" spans="1:45" ht="14" x14ac:dyDescent="0.15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6"/>
      <c r="Z51" s="226"/>
      <c r="AA51" s="226"/>
      <c r="AB51" s="226"/>
      <c r="AC51" s="226"/>
      <c r="AD51" s="226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8"/>
    </row>
    <row r="52" spans="1:45" ht="14" x14ac:dyDescent="0.15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6"/>
      <c r="Z52" s="226"/>
      <c r="AA52" s="226"/>
      <c r="AB52" s="226"/>
      <c r="AC52" s="226"/>
      <c r="AD52" s="226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8"/>
    </row>
    <row r="53" spans="1:45" ht="14" x14ac:dyDescent="0.15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6"/>
      <c r="Z53" s="226"/>
      <c r="AA53" s="226"/>
      <c r="AB53" s="226"/>
      <c r="AC53" s="226"/>
      <c r="AD53" s="226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8"/>
    </row>
    <row r="54" spans="1:45" ht="14" x14ac:dyDescent="0.15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6"/>
      <c r="Z54" s="226"/>
      <c r="AA54" s="226"/>
      <c r="AB54" s="226"/>
      <c r="AC54" s="226"/>
      <c r="AD54" s="226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dsAnZePpqCVH+H+fPZDaz6IqhbAxp1bwK7POpcH3lQ8Yw9zYUAS89lpt0ffvBP00sbYjE46CPzhwhG+Jbjp80Q==" saltValue="VR8Vu2HbdyivaPNaPGG/CQ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E34-2AAA-3240-9C37-F3CC4B5A1985}">
  <sheetPr codeName="Sheet24"/>
  <dimension ref="A1:BZ3"/>
  <sheetViews>
    <sheetView zoomScale="110" zoomScaleNormal="110" workbookViewId="0">
      <selection activeCell="B2" sqref="B2:B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191">
        <v>957</v>
      </c>
      <c r="B2" s="201">
        <v>43200</v>
      </c>
      <c r="C2" s="193" t="s">
        <v>262</v>
      </c>
      <c r="D2" s="191" t="s">
        <v>263</v>
      </c>
      <c r="E2" s="191"/>
      <c r="F2" s="191" t="s">
        <v>264</v>
      </c>
      <c r="G2" s="192">
        <v>42916</v>
      </c>
      <c r="H2" s="194" t="s">
        <v>265</v>
      </c>
      <c r="I2" s="194" t="s">
        <v>266</v>
      </c>
      <c r="J2" s="194"/>
      <c r="K2" s="191" t="s">
        <v>267</v>
      </c>
      <c r="L2" s="191" t="s">
        <v>268</v>
      </c>
      <c r="M2" s="195">
        <v>74.581818181818178</v>
      </c>
      <c r="N2" s="195">
        <v>28.198363636363634</v>
      </c>
      <c r="O2" s="191"/>
      <c r="P2" s="191"/>
      <c r="Q2" s="196"/>
      <c r="R2" s="191"/>
      <c r="S2" s="196"/>
      <c r="T2" s="191"/>
      <c r="U2" s="191"/>
      <c r="V2" s="196"/>
      <c r="W2" s="196"/>
      <c r="X2" s="191"/>
      <c r="Y2" s="191"/>
      <c r="Z2" s="191"/>
      <c r="AA2" s="191"/>
      <c r="AB2" s="191"/>
      <c r="AC2" s="191"/>
      <c r="AD2" s="191"/>
      <c r="AE2" s="196"/>
      <c r="AF2" s="196"/>
      <c r="AG2" s="191"/>
      <c r="AH2" s="191"/>
      <c r="AI2" s="196"/>
      <c r="AJ2" s="191"/>
      <c r="AK2" s="191"/>
      <c r="AL2" s="191"/>
      <c r="AM2" s="191"/>
      <c r="AN2" s="196"/>
      <c r="AO2" s="197"/>
      <c r="AP2" s="196"/>
      <c r="AQ2" s="191" t="s">
        <v>269</v>
      </c>
      <c r="AR2" s="194" t="s">
        <v>266</v>
      </c>
      <c r="AS2" s="194"/>
      <c r="AT2" s="194"/>
      <c r="AU2" s="194">
        <v>29.9</v>
      </c>
      <c r="AV2" s="194">
        <v>9.1300000000000008</v>
      </c>
      <c r="AW2" s="194"/>
      <c r="AX2" s="194"/>
      <c r="AY2" s="194"/>
      <c r="AZ2" s="194" t="s">
        <v>266</v>
      </c>
      <c r="BA2" s="191"/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  <c r="BL2" s="194"/>
      <c r="BM2" s="194"/>
      <c r="BN2" s="194"/>
      <c r="BO2" s="194" t="s">
        <v>266</v>
      </c>
      <c r="BP2" s="198"/>
      <c r="BQ2" s="194"/>
      <c r="BR2" s="194"/>
      <c r="BS2" s="191"/>
      <c r="BT2" s="191"/>
      <c r="BU2" s="194"/>
      <c r="BV2" s="194" t="s">
        <v>266</v>
      </c>
      <c r="BW2" s="194"/>
      <c r="BX2" s="191"/>
      <c r="BY2" s="191" t="s">
        <v>270</v>
      </c>
      <c r="BZ2" s="199" t="s">
        <v>165</v>
      </c>
    </row>
    <row r="3" spans="1:78" x14ac:dyDescent="0.15">
      <c r="A3" s="191">
        <v>958</v>
      </c>
      <c r="B3" s="201">
        <v>43200</v>
      </c>
      <c r="C3" s="193" t="s">
        <v>262</v>
      </c>
      <c r="D3" s="191" t="s">
        <v>263</v>
      </c>
      <c r="E3" s="191"/>
      <c r="F3" s="191" t="s">
        <v>271</v>
      </c>
      <c r="G3" s="192">
        <v>42916</v>
      </c>
      <c r="H3" s="194" t="s">
        <v>265</v>
      </c>
      <c r="I3" s="194" t="s">
        <v>266</v>
      </c>
      <c r="J3" s="194"/>
      <c r="K3" s="191" t="s">
        <v>267</v>
      </c>
      <c r="L3" s="191" t="s">
        <v>268</v>
      </c>
      <c r="M3" s="195">
        <v>74.581818181818178</v>
      </c>
      <c r="N3" s="195">
        <v>36.078909090909086</v>
      </c>
      <c r="O3" s="191"/>
      <c r="P3" s="191"/>
      <c r="Q3" s="196"/>
      <c r="R3" s="191"/>
      <c r="S3" s="196"/>
      <c r="T3" s="191"/>
      <c r="U3" s="191"/>
      <c r="V3" s="196"/>
      <c r="W3" s="195">
        <v>20.301909090909088</v>
      </c>
      <c r="X3" s="191"/>
      <c r="Y3" s="191"/>
      <c r="Z3" s="191"/>
      <c r="AA3" s="191"/>
      <c r="AB3" s="191"/>
      <c r="AC3" s="191"/>
      <c r="AD3" s="191"/>
      <c r="AE3" s="196"/>
      <c r="AF3" s="196"/>
      <c r="AG3" s="191"/>
      <c r="AH3" s="191"/>
      <c r="AI3" s="196"/>
      <c r="AJ3" s="191"/>
      <c r="AK3" s="191"/>
      <c r="AL3" s="191"/>
      <c r="AM3" s="191"/>
      <c r="AN3" s="196"/>
      <c r="AO3" s="197"/>
      <c r="AP3" s="196"/>
      <c r="AQ3" s="200" t="s">
        <v>272</v>
      </c>
      <c r="AR3" s="194" t="s">
        <v>266</v>
      </c>
      <c r="AS3" s="194"/>
      <c r="AT3" s="194"/>
      <c r="AU3" s="194">
        <v>29.9</v>
      </c>
      <c r="AV3" s="194">
        <v>9.1300000000000008</v>
      </c>
      <c r="AW3" s="194"/>
      <c r="AX3" s="194"/>
      <c r="AY3" s="194"/>
      <c r="AZ3" s="194" t="s">
        <v>266</v>
      </c>
      <c r="BA3" s="191"/>
      <c r="BB3" s="194">
        <v>0</v>
      </c>
      <c r="BC3" s="194">
        <v>0</v>
      </c>
      <c r="BD3" s="194">
        <v>0</v>
      </c>
      <c r="BE3" s="194">
        <v>0</v>
      </c>
      <c r="BF3" s="194">
        <v>0</v>
      </c>
      <c r="BG3" s="194">
        <v>0</v>
      </c>
      <c r="BH3" s="194">
        <v>0</v>
      </c>
      <c r="BI3" s="194">
        <v>0</v>
      </c>
      <c r="BJ3" s="194">
        <v>0</v>
      </c>
      <c r="BK3" s="194">
        <v>0</v>
      </c>
      <c r="BL3" s="194"/>
      <c r="BM3" s="194"/>
      <c r="BN3" s="194"/>
      <c r="BO3" s="194" t="s">
        <v>266</v>
      </c>
      <c r="BP3" s="198"/>
      <c r="BQ3" s="194"/>
      <c r="BR3" s="194"/>
      <c r="BS3" s="191"/>
      <c r="BT3" s="191"/>
      <c r="BU3" s="194"/>
      <c r="BV3" s="194" t="s">
        <v>266</v>
      </c>
      <c r="BW3" s="194"/>
      <c r="BX3" s="191"/>
      <c r="BY3" s="191" t="s">
        <v>270</v>
      </c>
      <c r="BZ3" s="199" t="s">
        <v>165</v>
      </c>
    </row>
  </sheetData>
  <sheetProtection algorithmName="SHA-512" hashValue="m+YRnX5BaWRPaz4TxrNQC05TZflQ8dGDw8Oohfg1Xi1nQJBV8QxczmjhFqb9yJsb4i8wscGSQ+6MRbr2S3BL1Q==" saltValue="89AHJaQzeIJdzPQg7H4bow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880C-F356-C646-826E-596363B9E36F}">
  <sheetPr codeName="Sheet22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7">
        <v>786</v>
      </c>
      <c r="B2" s="25">
        <v>43036</v>
      </c>
      <c r="C2" s="26" t="s">
        <v>172</v>
      </c>
      <c r="D2" s="27" t="s">
        <v>173</v>
      </c>
      <c r="E2" s="27"/>
      <c r="F2" s="27" t="s">
        <v>174</v>
      </c>
      <c r="G2" s="28">
        <v>42916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74.581810000000004</v>
      </c>
      <c r="N2" s="145">
        <v>28.198360000000001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/>
      <c r="AV2" s="29"/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261</v>
      </c>
      <c r="BZ2" t="s">
        <v>189</v>
      </c>
    </row>
    <row r="3" spans="1:78" x14ac:dyDescent="0.15">
      <c r="A3" s="27">
        <v>787</v>
      </c>
      <c r="B3" s="25">
        <v>43036</v>
      </c>
      <c r="C3" s="26" t="s">
        <v>172</v>
      </c>
      <c r="D3" s="27" t="s">
        <v>173</v>
      </c>
      <c r="E3" s="27"/>
      <c r="F3" s="27" t="s">
        <v>182</v>
      </c>
      <c r="G3" s="28">
        <v>42916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74.581810000000004</v>
      </c>
      <c r="N3" s="145">
        <v>36.078899999999997</v>
      </c>
      <c r="O3" s="27"/>
      <c r="P3" s="27"/>
      <c r="Q3" s="145"/>
      <c r="R3" s="27"/>
      <c r="S3" s="145"/>
      <c r="T3" s="27"/>
      <c r="U3" s="27"/>
      <c r="V3" s="145"/>
      <c r="W3" s="145">
        <v>20.3019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/>
      <c r="AV3" s="29"/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261</v>
      </c>
      <c r="BZ3" t="s">
        <v>189</v>
      </c>
    </row>
  </sheetData>
  <sheetProtection algorithmName="SHA-512" hashValue="/V757FB8IozL5Lp8Xf1TZjW51XR0DsSOgeP7+3yOp+yFc0u0n540uDgQpcfsg4fDl6NsGCL4lel1AU1RdOjmfA==" saltValue="dj2DsVNDqUWej3/3uC8vL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4599C-B834-F047-98EE-05140825B848}">
  <sheetPr codeName="Sheet21"/>
  <dimension ref="A1:BZ3"/>
  <sheetViews>
    <sheetView zoomScale="90" zoomScaleNormal="9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4">
        <v>786</v>
      </c>
      <c r="B2" s="25">
        <v>42839</v>
      </c>
      <c r="C2" s="26" t="s">
        <v>172</v>
      </c>
      <c r="D2" s="27" t="s">
        <v>173</v>
      </c>
      <c r="E2" s="27"/>
      <c r="F2" s="27" t="s">
        <v>174</v>
      </c>
      <c r="G2" s="28">
        <v>42551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 t="s">
        <v>180</v>
      </c>
      <c r="AV2" s="29">
        <v>9.1300000000000008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188</v>
      </c>
      <c r="BZ2" t="s">
        <v>189</v>
      </c>
    </row>
    <row r="3" spans="1:78" x14ac:dyDescent="0.15">
      <c r="A3" s="24">
        <v>787</v>
      </c>
      <c r="B3" s="25">
        <v>42839</v>
      </c>
      <c r="C3" s="26" t="s">
        <v>172</v>
      </c>
      <c r="D3" s="27" t="s">
        <v>173</v>
      </c>
      <c r="E3" s="27"/>
      <c r="F3" s="27" t="s">
        <v>182</v>
      </c>
      <c r="G3" s="28">
        <v>42551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 t="s">
        <v>180</v>
      </c>
      <c r="AV3" s="29">
        <v>9.1300000000000008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188</v>
      </c>
      <c r="BZ3" t="s">
        <v>189</v>
      </c>
    </row>
  </sheetData>
  <sheetProtection algorithmName="SHA-512" hashValue="upHbCzu0g2miXBSwDLCiy7oR6pN99aKYTVujQnNRpuzP841oet5boapxyKW0Qm6K7j/yJFsnfDf8VU3BIHNWJg==" saltValue="o1Mv/93BnpA9lqtMFtORKQ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E708-22B1-D34F-81FE-06026224557B}">
  <sheetPr codeName="Sheet18"/>
  <dimension ref="A1:BZ3"/>
  <sheetViews>
    <sheetView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138</v>
      </c>
      <c r="B1" s="1" t="s">
        <v>190</v>
      </c>
      <c r="C1" s="2" t="s">
        <v>191</v>
      </c>
      <c r="D1" s="3" t="s">
        <v>192</v>
      </c>
      <c r="E1" s="3" t="s">
        <v>193</v>
      </c>
      <c r="F1" s="3" t="s">
        <v>194</v>
      </c>
      <c r="G1" s="1" t="s">
        <v>195</v>
      </c>
      <c r="H1" s="4" t="s">
        <v>196</v>
      </c>
      <c r="I1" s="4" t="s">
        <v>197</v>
      </c>
      <c r="J1" s="4" t="s">
        <v>40</v>
      </c>
      <c r="K1" s="3" t="s">
        <v>41</v>
      </c>
      <c r="L1" s="5" t="s">
        <v>198</v>
      </c>
      <c r="M1" s="167" t="s">
        <v>249</v>
      </c>
      <c r="N1" s="168" t="s">
        <v>250</v>
      </c>
      <c r="O1" s="7" t="s">
        <v>77</v>
      </c>
      <c r="P1" s="7" t="s">
        <v>199</v>
      </c>
      <c r="Q1" s="168" t="s">
        <v>251</v>
      </c>
      <c r="R1" s="7" t="s">
        <v>200</v>
      </c>
      <c r="S1" s="168" t="s">
        <v>252</v>
      </c>
      <c r="T1" s="7" t="s">
        <v>201</v>
      </c>
      <c r="U1" s="7" t="s">
        <v>202</v>
      </c>
      <c r="V1" s="169" t="s">
        <v>253</v>
      </c>
      <c r="W1" s="170" t="s">
        <v>254</v>
      </c>
      <c r="X1" s="9" t="s">
        <v>203</v>
      </c>
      <c r="Y1" s="9" t="s">
        <v>204</v>
      </c>
      <c r="Z1" s="9" t="s">
        <v>205</v>
      </c>
      <c r="AA1" s="9" t="s">
        <v>206</v>
      </c>
      <c r="AB1" s="9" t="s">
        <v>207</v>
      </c>
      <c r="AC1" s="9" t="s">
        <v>208</v>
      </c>
      <c r="AD1" s="9" t="s">
        <v>209</v>
      </c>
      <c r="AE1" s="170" t="s">
        <v>255</v>
      </c>
      <c r="AF1" s="171" t="s">
        <v>256</v>
      </c>
      <c r="AG1" s="11" t="s">
        <v>210</v>
      </c>
      <c r="AH1" s="11" t="s">
        <v>211</v>
      </c>
      <c r="AI1" s="172" t="s">
        <v>257</v>
      </c>
      <c r="AJ1" s="12" t="s">
        <v>212</v>
      </c>
      <c r="AK1" s="12" t="s">
        <v>213</v>
      </c>
      <c r="AL1" s="12" t="s">
        <v>214</v>
      </c>
      <c r="AM1" s="12" t="s">
        <v>215</v>
      </c>
      <c r="AN1" s="173" t="s">
        <v>258</v>
      </c>
      <c r="AO1" s="174" t="s">
        <v>259</v>
      </c>
      <c r="AP1" s="173" t="s">
        <v>260</v>
      </c>
      <c r="AQ1" s="14" t="s">
        <v>216</v>
      </c>
      <c r="AR1" s="15" t="s">
        <v>217</v>
      </c>
      <c r="AS1" s="15" t="s">
        <v>218</v>
      </c>
      <c r="AT1" s="16" t="s">
        <v>219</v>
      </c>
      <c r="AU1" s="17" t="s">
        <v>137</v>
      </c>
      <c r="AV1" s="18" t="s">
        <v>220</v>
      </c>
      <c r="AW1" s="175" t="s">
        <v>221</v>
      </c>
      <c r="AX1" s="175" t="s">
        <v>222</v>
      </c>
      <c r="AY1" s="175" t="s">
        <v>223</v>
      </c>
      <c r="AZ1" s="19" t="s">
        <v>224</v>
      </c>
      <c r="BA1" s="20" t="s">
        <v>225</v>
      </c>
      <c r="BB1" s="21" t="s">
        <v>226</v>
      </c>
      <c r="BC1" s="22" t="s">
        <v>227</v>
      </c>
      <c r="BD1" s="21" t="s">
        <v>228</v>
      </c>
      <c r="BE1" s="22" t="s">
        <v>229</v>
      </c>
      <c r="BF1" s="21" t="s">
        <v>230</v>
      </c>
      <c r="BG1" s="22" t="s">
        <v>231</v>
      </c>
      <c r="BH1" s="21" t="s">
        <v>232</v>
      </c>
      <c r="BI1" s="23" t="s">
        <v>233</v>
      </c>
      <c r="BJ1" s="21" t="s">
        <v>234</v>
      </c>
      <c r="BK1" s="23" t="s">
        <v>235</v>
      </c>
      <c r="BL1" s="4" t="s">
        <v>236</v>
      </c>
      <c r="BM1" s="4" t="s">
        <v>237</v>
      </c>
      <c r="BN1" s="4" t="s">
        <v>238</v>
      </c>
      <c r="BO1" s="4" t="s">
        <v>239</v>
      </c>
      <c r="BP1" s="4" t="s">
        <v>240</v>
      </c>
      <c r="BQ1" s="4" t="s">
        <v>168</v>
      </c>
      <c r="BR1" s="4" t="s">
        <v>169</v>
      </c>
      <c r="BS1" s="2" t="s">
        <v>241</v>
      </c>
      <c r="BT1" s="2" t="s">
        <v>242</v>
      </c>
      <c r="BU1" s="4" t="s">
        <v>243</v>
      </c>
      <c r="BV1" s="4" t="s">
        <v>244</v>
      </c>
      <c r="BW1" s="4" t="s">
        <v>245</v>
      </c>
      <c r="BX1" s="2" t="s">
        <v>246</v>
      </c>
      <c r="BY1" s="4" t="s">
        <v>247</v>
      </c>
      <c r="BZ1" s="1" t="s">
        <v>248</v>
      </c>
    </row>
    <row r="2" spans="1:78" x14ac:dyDescent="0.15">
      <c r="A2" s="24">
        <v>786</v>
      </c>
      <c r="B2" s="25">
        <v>42657</v>
      </c>
      <c r="C2" s="26" t="s">
        <v>172</v>
      </c>
      <c r="D2" s="27" t="s">
        <v>173</v>
      </c>
      <c r="E2" s="27"/>
      <c r="F2" s="27" t="s">
        <v>174</v>
      </c>
      <c r="G2" s="28">
        <v>42551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179</v>
      </c>
      <c r="AR2" s="27" t="s">
        <v>176</v>
      </c>
      <c r="AS2" s="29"/>
      <c r="AT2" s="29"/>
      <c r="AU2" s="29" t="s">
        <v>180</v>
      </c>
      <c r="AV2" s="29">
        <v>9.1300000000000008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Y2" t="s">
        <v>188</v>
      </c>
      <c r="BZ2" t="s">
        <v>189</v>
      </c>
    </row>
    <row r="3" spans="1:78" x14ac:dyDescent="0.15">
      <c r="A3" s="24">
        <v>787</v>
      </c>
      <c r="B3" s="25">
        <v>42657</v>
      </c>
      <c r="C3" s="26" t="s">
        <v>172</v>
      </c>
      <c r="D3" s="27" t="s">
        <v>173</v>
      </c>
      <c r="E3" s="27"/>
      <c r="F3" s="27" t="s">
        <v>182</v>
      </c>
      <c r="G3" s="28">
        <v>42551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183</v>
      </c>
      <c r="AR3" s="27" t="s">
        <v>176</v>
      </c>
      <c r="AS3" s="29"/>
      <c r="AT3" s="29"/>
      <c r="AU3" s="29" t="s">
        <v>180</v>
      </c>
      <c r="AV3" s="29">
        <v>9.1300000000000008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Y3" t="s">
        <v>188</v>
      </c>
      <c r="BZ3" t="s">
        <v>189</v>
      </c>
    </row>
  </sheetData>
  <sheetProtection algorithmName="SHA-512" hashValue="ZP6tnVd/+ZhmvK0pbbCd3eoWoUhX9DuQ9aDrEHC5Bj79Ko0ilAHdm8FZyZX34VYcHZJnU882W3RvtOma2QhJ5A==" saltValue="e6hp90HK9XGubh3kk3Zyqg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515A-C8C7-344F-AD82-A76526D760BD}">
  <sheetPr codeName="Sheet10"/>
  <dimension ref="A1:BY3"/>
  <sheetViews>
    <sheetView topLeftCell="BF1"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7"/>
      <c r="AX1" s="17"/>
      <c r="AY1" s="17"/>
      <c r="AZ1" s="19" t="s">
        <v>76</v>
      </c>
      <c r="BA1" s="20" t="s">
        <v>1</v>
      </c>
      <c r="BB1" s="21" t="s">
        <v>2</v>
      </c>
      <c r="BC1" s="22" t="s">
        <v>3</v>
      </c>
      <c r="BD1" s="21" t="s">
        <v>4</v>
      </c>
      <c r="BE1" s="22" t="s">
        <v>5</v>
      </c>
      <c r="BF1" s="21" t="s">
        <v>6</v>
      </c>
      <c r="BG1" s="22" t="s">
        <v>89</v>
      </c>
      <c r="BH1" s="21" t="s">
        <v>90</v>
      </c>
      <c r="BI1" s="23" t="s">
        <v>91</v>
      </c>
      <c r="BJ1" s="21" t="s">
        <v>92</v>
      </c>
      <c r="BK1" s="23" t="s">
        <v>93</v>
      </c>
      <c r="BL1" s="4" t="s">
        <v>94</v>
      </c>
      <c r="BM1" s="4" t="s">
        <v>11</v>
      </c>
      <c r="BN1" s="4" t="s">
        <v>12</v>
      </c>
      <c r="BO1" s="4" t="s">
        <v>13</v>
      </c>
      <c r="BP1" s="4" t="s">
        <v>14</v>
      </c>
      <c r="BQ1" s="4" t="s">
        <v>168</v>
      </c>
      <c r="BR1" s="4" t="s">
        <v>169</v>
      </c>
      <c r="BS1" s="2" t="s">
        <v>15</v>
      </c>
      <c r="BT1" s="2" t="s">
        <v>101</v>
      </c>
      <c r="BU1" s="4" t="s">
        <v>102</v>
      </c>
      <c r="BV1" s="4" t="s">
        <v>103</v>
      </c>
      <c r="BW1" s="2" t="s">
        <v>246</v>
      </c>
      <c r="BX1" s="4" t="s">
        <v>247</v>
      </c>
      <c r="BY1" s="1" t="s">
        <v>248</v>
      </c>
    </row>
    <row r="2" spans="1:77" x14ac:dyDescent="0.15">
      <c r="A2" s="24">
        <v>786</v>
      </c>
      <c r="B2" s="25">
        <v>42475</v>
      </c>
      <c r="C2" s="26" t="s">
        <v>172</v>
      </c>
      <c r="D2" s="27" t="s">
        <v>173</v>
      </c>
      <c r="E2" s="27"/>
      <c r="F2" s="27" t="s">
        <v>174</v>
      </c>
      <c r="G2" s="28">
        <v>42185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179</v>
      </c>
      <c r="AR2" s="27" t="s">
        <v>176</v>
      </c>
      <c r="AS2" s="29"/>
      <c r="AT2" s="29"/>
      <c r="AU2" s="29" t="s">
        <v>180</v>
      </c>
      <c r="AV2" s="29">
        <v>30.32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X2" t="s">
        <v>181</v>
      </c>
      <c r="BY2" t="s">
        <v>165</v>
      </c>
    </row>
    <row r="3" spans="1:77" x14ac:dyDescent="0.15">
      <c r="A3" s="24">
        <v>787</v>
      </c>
      <c r="B3" s="25">
        <v>42475</v>
      </c>
      <c r="C3" s="26" t="s">
        <v>172</v>
      </c>
      <c r="D3" s="27" t="s">
        <v>173</v>
      </c>
      <c r="E3" s="27"/>
      <c r="F3" s="27" t="s">
        <v>182</v>
      </c>
      <c r="G3" s="28">
        <v>42185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183</v>
      </c>
      <c r="AR3" s="27" t="s">
        <v>176</v>
      </c>
      <c r="AS3" s="29"/>
      <c r="AT3" s="29"/>
      <c r="AU3" s="29" t="s">
        <v>180</v>
      </c>
      <c r="AV3" s="29">
        <v>30.32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X3" t="s">
        <v>181</v>
      </c>
      <c r="BY3" t="s">
        <v>165</v>
      </c>
    </row>
  </sheetData>
  <sheetProtection algorithmName="SHA-512" hashValue="Mx3UZyk50NNCpbrgOpvhlJyGeghED8LJpURo4NO4gNqRMgxhLPcMFiwUO8PV26jAFIsR2FZ3Yg9o7+YLpfk3Ag==" saltValue="bd1EZQWhWvyoeGL7U8FiFg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2A1E-72C3-9047-85B8-79EF2741FB6D}">
  <sheetPr codeName="Sheet11"/>
  <dimension ref="A1:BY3"/>
  <sheetViews>
    <sheetView zoomScale="90" zoomScaleNormal="90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7"/>
      <c r="AX1" s="17"/>
      <c r="AY1" s="17"/>
      <c r="AZ1" s="19" t="s">
        <v>76</v>
      </c>
      <c r="BA1" s="20" t="s">
        <v>1</v>
      </c>
      <c r="BB1" s="21" t="s">
        <v>2</v>
      </c>
      <c r="BC1" s="22" t="s">
        <v>3</v>
      </c>
      <c r="BD1" s="21" t="s">
        <v>4</v>
      </c>
      <c r="BE1" s="22" t="s">
        <v>5</v>
      </c>
      <c r="BF1" s="21" t="s">
        <v>6</v>
      </c>
      <c r="BG1" s="22" t="s">
        <v>89</v>
      </c>
      <c r="BH1" s="21" t="s">
        <v>90</v>
      </c>
      <c r="BI1" s="23" t="s">
        <v>91</v>
      </c>
      <c r="BJ1" s="21" t="s">
        <v>92</v>
      </c>
      <c r="BK1" s="23" t="s">
        <v>93</v>
      </c>
      <c r="BL1" s="4" t="s">
        <v>94</v>
      </c>
      <c r="BM1" s="4" t="s">
        <v>11</v>
      </c>
      <c r="BN1" s="4" t="s">
        <v>12</v>
      </c>
      <c r="BO1" s="4" t="s">
        <v>13</v>
      </c>
      <c r="BP1" s="4" t="s">
        <v>14</v>
      </c>
      <c r="BQ1" s="4" t="s">
        <v>168</v>
      </c>
      <c r="BR1" s="4" t="s">
        <v>169</v>
      </c>
      <c r="BS1" s="2" t="s">
        <v>15</v>
      </c>
      <c r="BT1" s="2" t="s">
        <v>101</v>
      </c>
      <c r="BU1" s="4" t="s">
        <v>102</v>
      </c>
      <c r="BV1" s="4" t="s">
        <v>103</v>
      </c>
      <c r="BW1" s="2" t="s">
        <v>105</v>
      </c>
    </row>
    <row r="2" spans="1:77" x14ac:dyDescent="0.15">
      <c r="A2" s="24">
        <v>786</v>
      </c>
      <c r="B2" s="25">
        <v>42291</v>
      </c>
      <c r="C2" s="26" t="s">
        <v>172</v>
      </c>
      <c r="D2" s="27" t="s">
        <v>173</v>
      </c>
      <c r="E2" s="27"/>
      <c r="F2" s="27" t="s">
        <v>174</v>
      </c>
      <c r="G2" s="28">
        <v>42185</v>
      </c>
      <c r="H2" s="29" t="s">
        <v>175</v>
      </c>
      <c r="I2" s="29" t="s">
        <v>176</v>
      </c>
      <c r="J2" s="29"/>
      <c r="K2" s="27" t="s">
        <v>177</v>
      </c>
      <c r="L2" s="27" t="s">
        <v>178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179</v>
      </c>
      <c r="AR2" s="27" t="s">
        <v>176</v>
      </c>
      <c r="AS2" s="29"/>
      <c r="AT2" s="29"/>
      <c r="AU2" s="29" t="s">
        <v>180</v>
      </c>
      <c r="AV2" s="29">
        <v>30.32</v>
      </c>
      <c r="AW2" s="29"/>
      <c r="AX2" s="29"/>
      <c r="AY2" s="29"/>
      <c r="AZ2" s="29" t="s">
        <v>176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176</v>
      </c>
      <c r="BN2" s="29"/>
      <c r="BO2" s="29" t="s">
        <v>176</v>
      </c>
      <c r="BP2" s="29"/>
      <c r="BQ2" s="29"/>
      <c r="BR2" s="29"/>
      <c r="BS2" s="27"/>
      <c r="BT2" s="27"/>
      <c r="BU2" s="29"/>
      <c r="BV2" s="29" t="s">
        <v>176</v>
      </c>
      <c r="BW2" s="27"/>
      <c r="BX2" t="s">
        <v>181</v>
      </c>
      <c r="BY2" t="s">
        <v>165</v>
      </c>
    </row>
    <row r="3" spans="1:77" x14ac:dyDescent="0.15">
      <c r="A3" s="24">
        <v>787</v>
      </c>
      <c r="B3" s="25">
        <v>42291</v>
      </c>
      <c r="C3" s="26" t="s">
        <v>172</v>
      </c>
      <c r="D3" s="27" t="s">
        <v>173</v>
      </c>
      <c r="E3" s="27"/>
      <c r="F3" s="27" t="s">
        <v>182</v>
      </c>
      <c r="G3" s="28">
        <v>42185</v>
      </c>
      <c r="H3" s="29" t="s">
        <v>175</v>
      </c>
      <c r="I3" s="29" t="s">
        <v>176</v>
      </c>
      <c r="J3" s="29"/>
      <c r="K3" s="27" t="s">
        <v>177</v>
      </c>
      <c r="L3" s="27" t="s">
        <v>178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183</v>
      </c>
      <c r="AR3" s="27" t="s">
        <v>176</v>
      </c>
      <c r="AS3" s="29"/>
      <c r="AT3" s="29"/>
      <c r="AU3" s="29" t="s">
        <v>180</v>
      </c>
      <c r="AV3" s="29">
        <v>30.32</v>
      </c>
      <c r="AW3" s="29"/>
      <c r="AX3" s="29"/>
      <c r="AY3" s="29"/>
      <c r="AZ3" s="29" t="s">
        <v>176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176</v>
      </c>
      <c r="BN3" s="29"/>
      <c r="BO3" s="29" t="s">
        <v>176</v>
      </c>
      <c r="BP3" s="29"/>
      <c r="BQ3" s="29"/>
      <c r="BR3" s="29"/>
      <c r="BS3" s="27"/>
      <c r="BT3" s="27"/>
      <c r="BU3" s="29"/>
      <c r="BV3" s="29" t="s">
        <v>176</v>
      </c>
      <c r="BW3" s="27"/>
      <c r="BX3" t="s">
        <v>181</v>
      </c>
      <c r="BY3" t="s">
        <v>165</v>
      </c>
    </row>
  </sheetData>
  <sheetProtection algorithmName="SHA-512" hashValue="qwFmH8B/UXUz45fL5xODdhWc0uunB636/jD0HheXJtTkZ+NqFU4FgDyXDLXSfZVqpue/nOFA0DgMIdFgoVXANA==" saltValue="IHwAfjc8axCu9d6VpZZaDg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C1F3-0F0C-2F4D-A09F-4E7EFF1A0314}">
  <sheetPr codeName="Sheet12"/>
  <dimension ref="A1:BU3"/>
  <sheetViews>
    <sheetView topLeftCell="AT1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3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3" x14ac:dyDescent="0.15">
      <c r="A2" s="24">
        <v>786</v>
      </c>
      <c r="B2" s="25">
        <v>42103</v>
      </c>
      <c r="C2" s="26" t="s">
        <v>155</v>
      </c>
      <c r="D2" s="27" t="s">
        <v>156</v>
      </c>
      <c r="E2" s="27"/>
      <c r="F2" s="27" t="s">
        <v>157</v>
      </c>
      <c r="G2" s="28">
        <v>41820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162</v>
      </c>
      <c r="AS2" s="29" t="s">
        <v>159</v>
      </c>
      <c r="AT2" s="29"/>
      <c r="AU2" s="29"/>
      <c r="AV2" s="29" t="s">
        <v>163</v>
      </c>
      <c r="AW2" s="29">
        <v>27.454540000000001</v>
      </c>
      <c r="AX2" s="29" t="s">
        <v>159</v>
      </c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159</v>
      </c>
      <c r="BK2" s="29"/>
      <c r="BL2" s="29" t="s">
        <v>159</v>
      </c>
      <c r="BM2" s="29"/>
      <c r="BN2" s="29"/>
      <c r="BO2" s="29"/>
      <c r="BP2" s="27"/>
      <c r="BQ2" s="27"/>
      <c r="BR2" s="29"/>
      <c r="BS2" s="29" t="s">
        <v>159</v>
      </c>
      <c r="BT2" s="27"/>
      <c r="BU2" t="s">
        <v>170</v>
      </c>
    </row>
    <row r="3" spans="1:73" x14ac:dyDescent="0.15">
      <c r="A3" s="24">
        <v>787</v>
      </c>
      <c r="B3" s="25">
        <v>42103</v>
      </c>
      <c r="C3" s="26" t="s">
        <v>155</v>
      </c>
      <c r="D3" s="27" t="s">
        <v>156</v>
      </c>
      <c r="E3" s="27"/>
      <c r="F3" s="27" t="s">
        <v>166</v>
      </c>
      <c r="G3" s="28">
        <v>41820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167</v>
      </c>
      <c r="AS3" s="29" t="s">
        <v>159</v>
      </c>
      <c r="AT3" s="29"/>
      <c r="AU3" s="29"/>
      <c r="AV3" s="29" t="s">
        <v>163</v>
      </c>
      <c r="AW3" s="29">
        <v>27.454540000000001</v>
      </c>
      <c r="AX3" s="29" t="s">
        <v>159</v>
      </c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159</v>
      </c>
      <c r="BK3" s="29"/>
      <c r="BL3" s="29" t="s">
        <v>159</v>
      </c>
      <c r="BM3" s="29"/>
      <c r="BN3" s="29"/>
      <c r="BO3" s="29"/>
      <c r="BP3" s="27"/>
      <c r="BQ3" s="27"/>
      <c r="BR3" s="29"/>
      <c r="BS3" s="29" t="s">
        <v>159</v>
      </c>
      <c r="BT3" s="27"/>
      <c r="BU3" t="s">
        <v>170</v>
      </c>
    </row>
  </sheetData>
  <sheetProtection algorithmName="SHA-512" hashValue="mK5GAs3fAb5LEob/j4gs4OwIUQu4ZiAL+I9bkbAjq3SkF837D2i6ZVki631YYlmn/2TMWShR11sf69o1c67kyg==" saltValue="eNhEd9bPdTHB14D9hgDevw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A1-37DF-EB41-A229-EFF2BA4376B3}">
  <sheetPr codeName="Sheet13"/>
  <dimension ref="A1:BW3"/>
  <sheetViews>
    <sheetView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5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5" x14ac:dyDescent="0.15">
      <c r="A2" s="24">
        <v>786</v>
      </c>
      <c r="B2" s="25">
        <v>41927</v>
      </c>
      <c r="C2" s="26" t="s">
        <v>155</v>
      </c>
      <c r="D2" s="27" t="s">
        <v>156</v>
      </c>
      <c r="E2" s="27"/>
      <c r="F2" s="27" t="s">
        <v>157</v>
      </c>
      <c r="G2" s="28">
        <v>41820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162</v>
      </c>
      <c r="AS2" s="29" t="s">
        <v>159</v>
      </c>
      <c r="AT2" s="29"/>
      <c r="AU2" s="29"/>
      <c r="AV2" s="29" t="s">
        <v>163</v>
      </c>
      <c r="AW2" s="29">
        <v>27.454540000000001</v>
      </c>
      <c r="AX2" s="29" t="s">
        <v>159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159</v>
      </c>
      <c r="BL2" s="29"/>
      <c r="BM2" s="29" t="s">
        <v>159</v>
      </c>
      <c r="BN2" s="29"/>
      <c r="BO2" s="29"/>
      <c r="BP2" s="29"/>
      <c r="BQ2" s="27"/>
      <c r="BR2" s="27"/>
      <c r="BS2" s="29"/>
      <c r="BT2" s="29" t="s">
        <v>159</v>
      </c>
      <c r="BU2" s="27"/>
      <c r="BV2" t="s">
        <v>170</v>
      </c>
      <c r="BW2" s="103" t="s">
        <v>165</v>
      </c>
    </row>
    <row r="3" spans="1:75" x14ac:dyDescent="0.15">
      <c r="A3" s="24">
        <v>787</v>
      </c>
      <c r="B3" s="25">
        <v>41927</v>
      </c>
      <c r="C3" s="26" t="s">
        <v>155</v>
      </c>
      <c r="D3" s="27" t="s">
        <v>156</v>
      </c>
      <c r="E3" s="27"/>
      <c r="F3" s="27" t="s">
        <v>166</v>
      </c>
      <c r="G3" s="28">
        <v>41820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167</v>
      </c>
      <c r="AS3" s="29" t="s">
        <v>159</v>
      </c>
      <c r="AT3" s="29"/>
      <c r="AU3" s="29"/>
      <c r="AV3" s="29" t="s">
        <v>163</v>
      </c>
      <c r="AW3" s="29">
        <v>27.454540000000001</v>
      </c>
      <c r="AX3" s="29" t="s">
        <v>159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159</v>
      </c>
      <c r="BL3" s="29"/>
      <c r="BM3" s="29" t="s">
        <v>159</v>
      </c>
      <c r="BN3" s="29"/>
      <c r="BO3" s="29"/>
      <c r="BP3" s="29"/>
      <c r="BQ3" s="27"/>
      <c r="BR3" s="27"/>
      <c r="BS3" s="29"/>
      <c r="BT3" s="29" t="s">
        <v>159</v>
      </c>
      <c r="BU3" s="27"/>
      <c r="BV3" t="s">
        <v>170</v>
      </c>
      <c r="BW3" s="103" t="s">
        <v>165</v>
      </c>
    </row>
  </sheetData>
  <sheetProtection algorithmName="SHA-512" hashValue="eSMM9An6bGPAQ6Ekz7XjWJOQu3bgMwg6Buf14ktFS/loNWawWxY3kqt/HixPyJMTsnoGSYZxBMZaqXlx29oCuA==" saltValue="m3KpioFj8n9duy2O+tLwRA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CA0D-2B6F-FE4A-91B7-D856621A53C8}">
  <sheetPr codeName="Sheet14"/>
  <dimension ref="A1:BV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4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4" t="s">
        <v>168</v>
      </c>
      <c r="BO1" s="4" t="s">
        <v>169</v>
      </c>
      <c r="BP1" s="2" t="s">
        <v>15</v>
      </c>
      <c r="BQ1" s="2" t="s">
        <v>101</v>
      </c>
      <c r="BR1" s="4" t="s">
        <v>102</v>
      </c>
      <c r="BS1" s="4" t="s">
        <v>103</v>
      </c>
      <c r="BT1" s="2" t="s">
        <v>105</v>
      </c>
    </row>
    <row r="2" spans="1:74" x14ac:dyDescent="0.15">
      <c r="A2" s="24">
        <v>786</v>
      </c>
      <c r="B2" s="25">
        <v>41741</v>
      </c>
      <c r="C2" s="26" t="s">
        <v>155</v>
      </c>
      <c r="D2" s="27" t="s">
        <v>156</v>
      </c>
      <c r="E2" s="27"/>
      <c r="F2" s="27" t="s">
        <v>157</v>
      </c>
      <c r="G2" s="28">
        <v>41626</v>
      </c>
      <c r="H2" s="29" t="s">
        <v>158</v>
      </c>
      <c r="I2" s="29" t="s">
        <v>159</v>
      </c>
      <c r="J2" s="29"/>
      <c r="K2" s="27" t="s">
        <v>160</v>
      </c>
      <c r="L2" s="27" t="s">
        <v>161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162</v>
      </c>
      <c r="AR2" s="29" t="s">
        <v>159</v>
      </c>
      <c r="AS2" s="29"/>
      <c r="AT2" s="29"/>
      <c r="AU2" s="29" t="s">
        <v>163</v>
      </c>
      <c r="AV2" s="29">
        <v>29.87</v>
      </c>
      <c r="AW2" s="29" t="s">
        <v>159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159</v>
      </c>
      <c r="BK2" s="29"/>
      <c r="BL2" s="29" t="s">
        <v>159</v>
      </c>
      <c r="BM2" s="29"/>
      <c r="BN2" s="29"/>
      <c r="BO2" s="29"/>
      <c r="BP2" s="27"/>
      <c r="BQ2" s="27"/>
      <c r="BR2" s="29"/>
      <c r="BS2" s="29" t="s">
        <v>159</v>
      </c>
      <c r="BT2" s="27"/>
      <c r="BU2" t="s">
        <v>164</v>
      </c>
      <c r="BV2" s="103" t="s">
        <v>165</v>
      </c>
    </row>
    <row r="3" spans="1:74" x14ac:dyDescent="0.15">
      <c r="A3" s="24">
        <v>787</v>
      </c>
      <c r="B3" s="25">
        <v>41741</v>
      </c>
      <c r="C3" s="26" t="s">
        <v>155</v>
      </c>
      <c r="D3" s="27" t="s">
        <v>156</v>
      </c>
      <c r="E3" s="27"/>
      <c r="F3" s="27" t="s">
        <v>166</v>
      </c>
      <c r="G3" s="28">
        <v>41626</v>
      </c>
      <c r="H3" s="29" t="s">
        <v>158</v>
      </c>
      <c r="I3" s="29" t="s">
        <v>159</v>
      </c>
      <c r="J3" s="29"/>
      <c r="K3" s="27" t="s">
        <v>160</v>
      </c>
      <c r="L3" s="27" t="s">
        <v>161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167</v>
      </c>
      <c r="AR3" s="29" t="s">
        <v>159</v>
      </c>
      <c r="AS3" s="29"/>
      <c r="AT3" s="29"/>
      <c r="AU3" s="29" t="s">
        <v>163</v>
      </c>
      <c r="AV3" s="29">
        <v>29.87</v>
      </c>
      <c r="AW3" s="29" t="s">
        <v>159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159</v>
      </c>
      <c r="BK3" s="29"/>
      <c r="BL3" s="29" t="s">
        <v>159</v>
      </c>
      <c r="BM3" s="29"/>
      <c r="BN3" s="29"/>
      <c r="BO3" s="29"/>
      <c r="BP3" s="27"/>
      <c r="BQ3" s="27"/>
      <c r="BR3" s="29"/>
      <c r="BS3" s="29" t="s">
        <v>159</v>
      </c>
      <c r="BT3" s="27"/>
      <c r="BU3" t="s">
        <v>164</v>
      </c>
      <c r="BV3" s="103" t="s">
        <v>165</v>
      </c>
    </row>
  </sheetData>
  <sheetProtection algorithmName="SHA-512" hashValue="tMRtvU7Br6TbqQmY7GUfLECLjEAiLSGgvIW0tj6S9Dv6NYgdlm1hP3J4cTItpWbaVUbbLmWbW4Ip1zvYVvTWTQ==" saltValue="BmwwjLjoeKm8FJEXG/Dzlw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1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1" x14ac:dyDescent="0.15">
      <c r="A2" s="24">
        <v>786</v>
      </c>
      <c r="B2" s="28">
        <v>41554</v>
      </c>
      <c r="C2" s="26" t="s">
        <v>141</v>
      </c>
      <c r="D2" s="27" t="s">
        <v>142</v>
      </c>
      <c r="E2" s="27"/>
      <c r="F2" s="27" t="s">
        <v>143</v>
      </c>
      <c r="G2" s="28">
        <v>41455</v>
      </c>
      <c r="H2" s="29" t="s">
        <v>144</v>
      </c>
      <c r="I2" s="29" t="s">
        <v>145</v>
      </c>
      <c r="J2" s="29"/>
      <c r="K2" s="27" t="s">
        <v>146</v>
      </c>
      <c r="L2" s="27" t="s">
        <v>147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t="s">
        <v>148</v>
      </c>
      <c r="AS2" s="29" t="s">
        <v>145</v>
      </c>
      <c r="AT2" s="29"/>
      <c r="AU2" s="29"/>
      <c r="AV2" s="29" t="s">
        <v>149</v>
      </c>
      <c r="AW2" s="29">
        <v>29.87</v>
      </c>
      <c r="AX2" s="29" t="s">
        <v>145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145</v>
      </c>
      <c r="BL2" s="29"/>
      <c r="BM2" s="29" t="s">
        <v>145</v>
      </c>
      <c r="BN2" s="29"/>
      <c r="BO2" s="27"/>
      <c r="BP2" s="27"/>
      <c r="BQ2" s="29"/>
      <c r="BR2" s="29" t="s">
        <v>145</v>
      </c>
      <c r="BS2" s="27"/>
    </row>
    <row r="3" spans="1:71" x14ac:dyDescent="0.15">
      <c r="A3" s="24">
        <v>787</v>
      </c>
      <c r="B3" s="28">
        <v>41554</v>
      </c>
      <c r="C3" s="26" t="s">
        <v>141</v>
      </c>
      <c r="D3" s="27" t="s">
        <v>142</v>
      </c>
      <c r="E3" s="27"/>
      <c r="F3" s="27" t="s">
        <v>150</v>
      </c>
      <c r="G3" s="28">
        <v>41455</v>
      </c>
      <c r="H3" s="29" t="s">
        <v>144</v>
      </c>
      <c r="I3" s="29" t="s">
        <v>145</v>
      </c>
      <c r="J3" s="29"/>
      <c r="K3" s="27" t="s">
        <v>146</v>
      </c>
      <c r="L3" s="27" t="s">
        <v>151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152</v>
      </c>
      <c r="AS3" s="29" t="s">
        <v>153</v>
      </c>
      <c r="AT3" s="29"/>
      <c r="AU3" s="29"/>
      <c r="AV3" s="29" t="s">
        <v>154</v>
      </c>
      <c r="AW3" s="29">
        <v>29.87</v>
      </c>
      <c r="AX3" s="29" t="s">
        <v>153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153</v>
      </c>
      <c r="BL3" s="29"/>
      <c r="BM3" s="29" t="s">
        <v>145</v>
      </c>
      <c r="BN3" s="29"/>
      <c r="BO3" s="27"/>
      <c r="BP3" s="27"/>
      <c r="BQ3" s="29"/>
      <c r="BR3" s="29" t="s">
        <v>145</v>
      </c>
      <c r="BS3" s="27"/>
    </row>
  </sheetData>
  <sheetProtection algorithmName="SHA-512" hashValue="1ZB70IUxa/ImWi/6IwXeFrpgRuYvRYtVsdCTYLmrKahqUZ2lrlgmm/tq/FlV6N5lhgnGEn57t93Y/7EWZuZHQw==" saltValue="bqYWHHHEmCIrJnhZDsBSDA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B930-98CC-C84E-A5B8-95ACFD84F14F}">
  <sheetPr codeName="Sheet25">
    <tabColor theme="7" tint="0.39997558519241921"/>
  </sheetPr>
  <dimension ref="A1:AS56"/>
  <sheetViews>
    <sheetView zoomScale="90" zoomScaleNormal="90" workbookViewId="0">
      <selection activeCell="E32" sqref="E32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16" t="s">
        <v>61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8"/>
    </row>
    <row r="2" spans="1:45" ht="14" x14ac:dyDescent="0.15">
      <c r="A2" s="219" t="s">
        <v>60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8"/>
    </row>
    <row r="3" spans="1:45" ht="15" thickBot="1" x14ac:dyDescent="0.2">
      <c r="A3" s="216"/>
      <c r="B3" s="216"/>
      <c r="C3" s="216"/>
      <c r="D3" s="216"/>
      <c r="E3" s="216"/>
      <c r="F3" s="216"/>
      <c r="G3" s="220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8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16"/>
      <c r="Z4" s="216"/>
      <c r="AA4" s="216"/>
      <c r="AB4" s="216"/>
      <c r="AC4" s="216"/>
      <c r="AD4" s="216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8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16"/>
      <c r="Z5" s="216"/>
      <c r="AA5" s="216"/>
      <c r="AB5" s="216"/>
      <c r="AC5" s="216"/>
      <c r="AD5" s="216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16"/>
      <c r="Z6" s="216"/>
      <c r="AA6" s="216"/>
      <c r="AB6" s="216"/>
      <c r="AC6" s="216"/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8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216"/>
      <c r="Z7" s="216"/>
      <c r="AA7" s="216"/>
      <c r="AB7" s="216"/>
      <c r="AC7" s="216"/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8"/>
    </row>
    <row r="8" spans="1:45" ht="18" customHeight="1" thickBot="1" x14ac:dyDescent="0.2">
      <c r="A8" s="104" t="str">
        <f>'NT Apr 2023'!K2</f>
        <v>Jacana Energy</v>
      </c>
      <c r="B8" s="105" t="str">
        <f>'NT Apr 2023'!L2</f>
        <v xml:space="preserve">Regulated </v>
      </c>
      <c r="C8" s="76">
        <f>IF('NT Apr 2023'!BP2=0,91*'NT Apr 2023'!M2/100,(91*'NT Apr 2023'!M2/100)+'NT Apr 2023'!BP2/4)</f>
        <v>69.705999999999989</v>
      </c>
      <c r="D8" s="76">
        <f>IF('NT Apr 2023'!O2="",$C$5*'NT Apr 2023'!N2/100,IF($C$5&gt;='NT Apr 2023'!P2,('NT Apr 2023'!P2*'NT Apr 2023'!N2/100),($C$5*'NT Apr 2023'!N2/100)))</f>
        <v>1447.9863636363634</v>
      </c>
      <c r="E8" s="76">
        <f>IF(AND('NT Apr 2023'!P2&gt;0,'NT Apr 2023'!R2&gt;0),IF($C$5&lt;'NT Apr 2023'!P2,0,IF($C$5&lt;=('NT Apr 2023'!R2+'NT Apr 2023'!P2),(($C$5-'NT Apr 2023'!P2)*'NT Apr 2023'!Q2/100),(('NT Apr 2023'!R2)*'NT Apr 2023'!Q2/100))),0)</f>
        <v>0</v>
      </c>
      <c r="F8" s="76">
        <f>IF(AND('NT Apr 2023'!Q2&gt;0,'NT Apr 2023'!S2&gt;0),IF($C$5&lt;('NT Apr 2023'!R2+'NT Apr 2023'!P2),0,IF($C$5&lt;=('NT Apr 2023'!T2+'NT Apr 2023'!R2+'NT Apr 2023'!P2),(($C$5-('NT Apr 2023'!R2+'NT Apr 2023'!P2))*'NT Apr 2023'!S2/100),('NT Apr 2023'!T2*'NT Apr 2023'!S2/100))),0)</f>
        <v>0</v>
      </c>
      <c r="G8" s="78">
        <v>0</v>
      </c>
      <c r="H8" s="76">
        <f>IF(AND('NT Apr 2023'!R2&gt;0,'NT Apr 2023'!T2&gt;0),IF(($C$5&lt;'NT Apr 2023'!T2),(0),($C$5-'NT Apr 2023'!T2)*'NT Apr 2023'!U2/100),IF(AND('NT Apr 2023'!R2&gt;0,'NT Apr 2023'!T2=""),IF(($C$5&lt;'NT Apr 2023'!R2+'NT Apr 2023'!P2),(0),(($C$5-('NT Apr 2023'!R2+'NT Apr 2023'!P2))*'NT Apr 2023'!S2/100)),IF(AND('NT Apr 2023'!P2&gt;0,'NT Apr 2023'!R2=""&gt;0),IF(($C$5&lt;'NT Apr 2023'!P2),(0),($C$5-'NT Apr 2023'!P2)*'NT Apr 2023'!Q2/100),0)))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Apr 2023'!BB2</f>
        <v>0</v>
      </c>
      <c r="N8" s="81">
        <f>'NT Apr 2023'!BC2</f>
        <v>0</v>
      </c>
      <c r="O8" s="81">
        <f>'NT Apr 2023'!BD2</f>
        <v>0</v>
      </c>
      <c r="P8" s="81">
        <f>'NT Apr 2023'!BE2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Apr 2023'!BL2</f>
        <v>0</v>
      </c>
      <c r="X8" s="83">
        <f>'NT Apr 2023'!BM2</f>
        <v>0</v>
      </c>
      <c r="Y8" s="216"/>
      <c r="Z8" s="216"/>
      <c r="AA8" s="216"/>
      <c r="AB8" s="216"/>
      <c r="AC8" s="216"/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8"/>
    </row>
    <row r="9" spans="1:45" ht="14" x14ac:dyDescent="0.15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21"/>
      <c r="Q9" s="221"/>
      <c r="R9" s="221"/>
      <c r="S9" s="221"/>
      <c r="T9" s="221"/>
      <c r="U9" s="221"/>
      <c r="V9" s="221"/>
      <c r="W9" s="221"/>
      <c r="X9" s="221"/>
      <c r="Y9" s="216"/>
      <c r="Z9" s="216"/>
      <c r="AA9" s="216"/>
      <c r="AB9" s="216"/>
      <c r="AC9" s="216"/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8"/>
    </row>
    <row r="10" spans="1:45" ht="15" thickBot="1" x14ac:dyDescent="0.2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20"/>
      <c r="U10" s="216"/>
      <c r="V10" s="221"/>
      <c r="W10" s="221"/>
      <c r="X10" s="221"/>
      <c r="Y10" s="216"/>
      <c r="Z10" s="216"/>
      <c r="AA10" s="216"/>
      <c r="AB10" s="216"/>
      <c r="AC10" s="216"/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8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16"/>
      <c r="Z11" s="216"/>
      <c r="AA11" s="216"/>
      <c r="AB11" s="216"/>
      <c r="AC11" s="216"/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8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16"/>
      <c r="Z12" s="216"/>
      <c r="AA12" s="216"/>
      <c r="AB12" s="216"/>
      <c r="AC12" s="216"/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8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16"/>
      <c r="Z13" s="216"/>
      <c r="AA13" s="216"/>
      <c r="AB13" s="216"/>
      <c r="AC13" s="216"/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8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16"/>
      <c r="Z14" s="216"/>
      <c r="AA14" s="216"/>
      <c r="AB14" s="216"/>
      <c r="AC14" s="216"/>
      <c r="AD14" s="216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16"/>
      <c r="Z15" s="216"/>
      <c r="AA15" s="216"/>
      <c r="AB15" s="216"/>
      <c r="AC15" s="216"/>
      <c r="AD15" s="216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8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216"/>
      <c r="Z16" s="216"/>
      <c r="AA16" s="216"/>
      <c r="AB16" s="216"/>
      <c r="AC16" s="216"/>
      <c r="AD16" s="216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8"/>
    </row>
    <row r="17" spans="1:45" ht="18" customHeight="1" thickBot="1" x14ac:dyDescent="0.2">
      <c r="A17" s="104" t="str">
        <f>'NT Apr 2023'!K3</f>
        <v>Jacana Energy</v>
      </c>
      <c r="B17" s="105" t="str">
        <f>'NT Apr 2023'!L3</f>
        <v xml:space="preserve">Regulated </v>
      </c>
      <c r="C17" s="76">
        <f>IF('NT Apr 2023'!BP3=0,91*'NT Apr 2023'!M3/100,(91*'NT Apr 2023'!M3/100)+'NT Apr 2023'!BP3/4)</f>
        <v>69.705999999999989</v>
      </c>
      <c r="D17" s="76">
        <f>IF('NT Apr 2023'!O3="",$C$12*$C$13*'NT Apr 2023'!N3/100,IF($C$12*$C$13&gt;='NT Apr 2023'!P3,('NT Apr 2023'!P3*'NT Apr 2023'!N3/100),($C$12*$C$13*'NT Apr 2023'!N3/100)))</f>
        <v>1296.8549999999998</v>
      </c>
      <c r="E17" s="76">
        <f>IF(AND('NT Apr 2023'!P3&gt;0,'NT Apr 2023'!R3&gt;0),IF($C$12*$C$13&lt;'NT Apr 2023'!P3,0,IF($C$12*$C$13&lt;=('NT Apr 2023'!R3+'NT Apr 2023'!P3),(($C$12*$C$13-'NT Apr 2023'!P3)*'NT Apr 2023'!Q3/100),(('NT Apr 2023'!R3)*'NT Apr 2023'!Q3/100))),0)</f>
        <v>0</v>
      </c>
      <c r="F17" s="76">
        <f>IF(AND('NT Apr 2023'!Q3&gt;0,'NT Apr 2023'!S3&gt;0),IF($C$12*$C$13&lt;('NT Apr 2023'!R3+'NT Apr 2023'!P3),0,IF($C$12*$C$13&lt;=('NT Apr 2023'!T3+'NT Apr 2023'!R3+'NT Apr 2023'!P3),(($C$12*$C$13-('NT Apr 2023'!R3+'NT Apr 2023'!P3))*'NT Apr 2023'!S3/100),('NT Apr 2023'!T3*'NT Apr 2023'!S3/100))),0)</f>
        <v>0</v>
      </c>
      <c r="G17" s="78">
        <f>IF(AND('NT Apr 2023'!R3&gt;0,'NT Apr 2023'!T3&gt;0),IF(($C$12*$C$13&lt;'NT Apr 2023'!T3),(0),($C$12*$C$13-'NT Apr 2023'!T3)*'NT Apr 2023'!U3/100),IF(AND('NT Apr 2023'!R3&gt;0,'NT Apr 2023'!T3=""),IF(($C$12*$C$13&lt;'NT Apr 2023'!R3+'NT Apr 2023'!P3),(0),(($C$12*$C$13-('NT Apr 2023'!R3+'NT Apr 2023'!P3))*'NT Apr 2023'!S3/100)),IF(AND('NT Apr 2023'!P3&gt;0,'NT Apr 2023'!R3=""&gt;0),IF(($C$12*$C$13&lt;'NT Apr 2023'!P3),(0),($C$12*$C$13-'NT Apr 2023'!P3)*'NT Apr 2023'!Q3/100),0)))</f>
        <v>0</v>
      </c>
      <c r="H17" s="76">
        <f>($C$12*$C$14)*'NT Apr 2023'!W3/100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Apr 2023'!BB3</f>
        <v>0</v>
      </c>
      <c r="N17" s="81">
        <f>'NT Apr 2023'!BC3</f>
        <v>0</v>
      </c>
      <c r="O17" s="81">
        <f>'NT Apr 2023'!BD3</f>
        <v>0</v>
      </c>
      <c r="P17" s="81">
        <f>'NT Apr 2023'!BE3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Apr 2023'!BP3</f>
        <v>0</v>
      </c>
      <c r="X17" s="83">
        <f>'NT Apr 2023'!BP3</f>
        <v>0</v>
      </c>
      <c r="Y17" s="216"/>
      <c r="Z17" s="216"/>
      <c r="AA17" s="216"/>
      <c r="AB17" s="216"/>
      <c r="AC17" s="216"/>
      <c r="AD17" s="216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8"/>
    </row>
    <row r="18" spans="1:45" ht="14" x14ac:dyDescent="0.15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21"/>
      <c r="Q18" s="221"/>
      <c r="R18" s="221"/>
      <c r="S18" s="221"/>
      <c r="T18" s="221"/>
      <c r="U18" s="221"/>
      <c r="V18" s="221"/>
      <c r="W18" s="221"/>
      <c r="X18" s="221"/>
      <c r="Y18" s="216"/>
      <c r="Z18" s="216"/>
      <c r="AA18" s="216"/>
      <c r="AB18" s="216"/>
      <c r="AC18" s="216"/>
      <c r="AD18" s="216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8"/>
    </row>
    <row r="19" spans="1:45" ht="14" x14ac:dyDescent="0.15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21"/>
      <c r="W19" s="221"/>
      <c r="X19" s="221"/>
      <c r="Y19" s="216"/>
      <c r="Z19" s="216"/>
      <c r="AA19" s="216"/>
      <c r="AB19" s="216"/>
      <c r="AC19" s="216"/>
      <c r="AD19" s="216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8"/>
    </row>
    <row r="20" spans="1:45" ht="14" x14ac:dyDescent="0.15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6"/>
      <c r="Z20" s="216"/>
      <c r="AA20" s="216"/>
      <c r="AB20" s="216"/>
      <c r="AC20" s="216"/>
      <c r="AD20" s="216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8"/>
    </row>
    <row r="21" spans="1:45" ht="14" x14ac:dyDescent="0.15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6"/>
      <c r="Z21" s="216"/>
      <c r="AA21" s="216"/>
      <c r="AB21" s="216"/>
      <c r="AC21" s="216"/>
      <c r="AD21" s="216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8"/>
    </row>
    <row r="22" spans="1:45" ht="14" x14ac:dyDescent="0.15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6"/>
      <c r="Z22" s="216"/>
      <c r="AA22" s="216"/>
      <c r="AB22" s="216"/>
      <c r="AC22" s="216"/>
      <c r="AD22" s="216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8"/>
    </row>
    <row r="23" spans="1:45" ht="14" x14ac:dyDescent="0.15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6"/>
      <c r="Z23" s="216"/>
      <c r="AA23" s="216"/>
      <c r="AB23" s="216"/>
      <c r="AC23" s="216"/>
      <c r="AD23" s="216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8"/>
    </row>
    <row r="24" spans="1:45" ht="14" x14ac:dyDescent="0.15">
      <c r="A24" s="217"/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6"/>
      <c r="Z24" s="216"/>
      <c r="AA24" s="216"/>
      <c r="AB24" s="216"/>
      <c r="AC24" s="216"/>
      <c r="AD24" s="216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8"/>
    </row>
    <row r="25" spans="1:45" ht="14" x14ac:dyDescent="0.15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6"/>
      <c r="Z25" s="216"/>
      <c r="AA25" s="216"/>
      <c r="AB25" s="216"/>
      <c r="AC25" s="216"/>
      <c r="AD25" s="216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8"/>
    </row>
    <row r="26" spans="1:45" ht="14" x14ac:dyDescent="0.15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6"/>
      <c r="Z26" s="216"/>
      <c r="AA26" s="216"/>
      <c r="AB26" s="216"/>
      <c r="AC26" s="216"/>
      <c r="AD26" s="216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8"/>
    </row>
    <row r="27" spans="1:45" ht="14" x14ac:dyDescent="0.15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6"/>
      <c r="Z27" s="216"/>
      <c r="AA27" s="216"/>
      <c r="AB27" s="216"/>
      <c r="AC27" s="216"/>
      <c r="AD27" s="216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8"/>
    </row>
    <row r="28" spans="1:45" ht="14" x14ac:dyDescent="0.15">
      <c r="A28" s="217"/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6"/>
      <c r="Z28" s="216"/>
      <c r="AA28" s="216"/>
      <c r="AB28" s="216"/>
      <c r="AC28" s="216"/>
      <c r="AD28" s="216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8"/>
    </row>
    <row r="29" spans="1:45" ht="14" x14ac:dyDescent="0.15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6"/>
      <c r="Z29" s="216"/>
      <c r="AA29" s="216"/>
      <c r="AB29" s="216"/>
      <c r="AC29" s="216"/>
      <c r="AD29" s="216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8"/>
    </row>
    <row r="30" spans="1:45" ht="14" x14ac:dyDescent="0.1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6"/>
      <c r="Z30" s="216"/>
      <c r="AA30" s="216"/>
      <c r="AB30" s="216"/>
      <c r="AC30" s="216"/>
      <c r="AD30" s="216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8"/>
    </row>
    <row r="31" spans="1:45" ht="14" x14ac:dyDescent="0.15">
      <c r="A31" s="217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6"/>
      <c r="Z31" s="216"/>
      <c r="AA31" s="216"/>
      <c r="AB31" s="216"/>
      <c r="AC31" s="216"/>
      <c r="AD31" s="216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8"/>
    </row>
    <row r="32" spans="1:45" ht="14" x14ac:dyDescent="0.1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6"/>
      <c r="Z32" s="216"/>
      <c r="AA32" s="216"/>
      <c r="AB32" s="216"/>
      <c r="AC32" s="216"/>
      <c r="AD32" s="216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8"/>
    </row>
    <row r="33" spans="1:45" ht="14" x14ac:dyDescent="0.1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6"/>
      <c r="Z33" s="216"/>
      <c r="AA33" s="216"/>
      <c r="AB33" s="216"/>
      <c r="AC33" s="216"/>
      <c r="AD33" s="216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8"/>
    </row>
    <row r="34" spans="1:45" ht="14" x14ac:dyDescent="0.1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6"/>
      <c r="Z34" s="216"/>
      <c r="AA34" s="216"/>
      <c r="AB34" s="216"/>
      <c r="AC34" s="216"/>
      <c r="AD34" s="216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8"/>
    </row>
    <row r="35" spans="1:45" ht="14" x14ac:dyDescent="0.1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6"/>
      <c r="Z35" s="216"/>
      <c r="AA35" s="216"/>
      <c r="AB35" s="216"/>
      <c r="AC35" s="216"/>
      <c r="AD35" s="216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8"/>
    </row>
    <row r="36" spans="1:45" ht="14" x14ac:dyDescent="0.1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6"/>
      <c r="Z36" s="216"/>
      <c r="AA36" s="216"/>
      <c r="AB36" s="216"/>
      <c r="AC36" s="216"/>
      <c r="AD36" s="216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8"/>
    </row>
    <row r="37" spans="1:45" ht="14" x14ac:dyDescent="0.1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6"/>
      <c r="Z37" s="216"/>
      <c r="AA37" s="216"/>
      <c r="AB37" s="216"/>
      <c r="AC37" s="216"/>
      <c r="AD37" s="216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8"/>
    </row>
    <row r="38" spans="1:45" ht="14" x14ac:dyDescent="0.15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6"/>
      <c r="Z38" s="216"/>
      <c r="AA38" s="216"/>
      <c r="AB38" s="216"/>
      <c r="AC38" s="216"/>
      <c r="AD38" s="216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8"/>
    </row>
    <row r="39" spans="1:45" ht="14" x14ac:dyDescent="0.1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6"/>
      <c r="Z39" s="216"/>
      <c r="AA39" s="216"/>
      <c r="AB39" s="216"/>
      <c r="AC39" s="216"/>
      <c r="AD39" s="216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8"/>
    </row>
    <row r="40" spans="1:45" ht="14" x14ac:dyDescent="0.1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6"/>
      <c r="Z40" s="216"/>
      <c r="AA40" s="216"/>
      <c r="AB40" s="216"/>
      <c r="AC40" s="216"/>
      <c r="AD40" s="216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8"/>
    </row>
    <row r="41" spans="1:45" ht="14" x14ac:dyDescent="0.1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6"/>
      <c r="Z41" s="216"/>
      <c r="AA41" s="216"/>
      <c r="AB41" s="216"/>
      <c r="AC41" s="216"/>
      <c r="AD41" s="216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8"/>
    </row>
    <row r="42" spans="1:45" ht="14" x14ac:dyDescent="0.1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6"/>
      <c r="Z42" s="216"/>
      <c r="AA42" s="216"/>
      <c r="AB42" s="216"/>
      <c r="AC42" s="216"/>
      <c r="AD42" s="216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8"/>
    </row>
    <row r="43" spans="1:45" ht="14" x14ac:dyDescent="0.1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6"/>
      <c r="Z43" s="216"/>
      <c r="AA43" s="216"/>
      <c r="AB43" s="216"/>
      <c r="AC43" s="216"/>
      <c r="AD43" s="216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8"/>
    </row>
    <row r="44" spans="1:45" ht="14" x14ac:dyDescent="0.1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6"/>
      <c r="Z44" s="216"/>
      <c r="AA44" s="216"/>
      <c r="AB44" s="216"/>
      <c r="AC44" s="216"/>
      <c r="AD44" s="216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8"/>
    </row>
    <row r="45" spans="1:45" ht="14" x14ac:dyDescent="0.1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6"/>
      <c r="Z45" s="216"/>
      <c r="AA45" s="216"/>
      <c r="AB45" s="216"/>
      <c r="AC45" s="216"/>
      <c r="AD45" s="216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8"/>
    </row>
    <row r="46" spans="1:45" ht="14" x14ac:dyDescent="0.1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6"/>
      <c r="Z46" s="216"/>
      <c r="AA46" s="216"/>
      <c r="AB46" s="216"/>
      <c r="AC46" s="216"/>
      <c r="AD46" s="216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8"/>
    </row>
    <row r="47" spans="1:45" ht="14" x14ac:dyDescent="0.1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6"/>
      <c r="Z47" s="216"/>
      <c r="AA47" s="216"/>
      <c r="AB47" s="216"/>
      <c r="AC47" s="216"/>
      <c r="AD47" s="216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8"/>
    </row>
    <row r="48" spans="1:45" ht="14" x14ac:dyDescent="0.1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6"/>
      <c r="Z48" s="216"/>
      <c r="AA48" s="216"/>
      <c r="AB48" s="216"/>
      <c r="AC48" s="216"/>
      <c r="AD48" s="216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8"/>
    </row>
    <row r="49" spans="1:45" ht="14" x14ac:dyDescent="0.1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6"/>
      <c r="Z49" s="216"/>
      <c r="AA49" s="216"/>
      <c r="AB49" s="216"/>
      <c r="AC49" s="216"/>
      <c r="AD49" s="216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8"/>
    </row>
    <row r="50" spans="1:45" ht="14" x14ac:dyDescent="0.1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6"/>
      <c r="Z50" s="216"/>
      <c r="AA50" s="216"/>
      <c r="AB50" s="216"/>
      <c r="AC50" s="216"/>
      <c r="AD50" s="216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8"/>
    </row>
    <row r="51" spans="1:45" ht="14" x14ac:dyDescent="0.15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6"/>
      <c r="Z51" s="216"/>
      <c r="AA51" s="216"/>
      <c r="AB51" s="216"/>
      <c r="AC51" s="216"/>
      <c r="AD51" s="216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8"/>
    </row>
    <row r="52" spans="1:45" ht="14" x14ac:dyDescent="0.15">
      <c r="A52" s="218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6"/>
      <c r="Z52" s="216"/>
      <c r="AA52" s="216"/>
      <c r="AB52" s="216"/>
      <c r="AC52" s="216"/>
      <c r="AD52" s="216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8"/>
    </row>
    <row r="53" spans="1:45" ht="14" x14ac:dyDescent="0.15">
      <c r="A53" s="2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6"/>
      <c r="Z53" s="216"/>
      <c r="AA53" s="216"/>
      <c r="AB53" s="216"/>
      <c r="AC53" s="216"/>
      <c r="AD53" s="216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8"/>
    </row>
    <row r="54" spans="1:45" ht="14" x14ac:dyDescent="0.15">
      <c r="A54" s="218"/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6"/>
      <c r="Z54" s="216"/>
      <c r="AA54" s="216"/>
      <c r="AB54" s="216"/>
      <c r="AC54" s="216"/>
      <c r="AD54" s="216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vmgmA7pkOhRHmr1EpMwuLw7w7ZRtMk6EPnw7kz4HJ72pZDzS09czBfhnxLEgozXHY28lF6dgxQsrHedSruHoeg==" saltValue="/WbGA2s4pmot1HdGbQ7YgA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3"/>
  <sheetViews>
    <sheetView topLeftCell="L1" workbookViewId="0">
      <selection activeCell="N19" sqref="N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0" x14ac:dyDescent="0.15">
      <c r="A2" s="24">
        <v>786</v>
      </c>
      <c r="B2" s="25">
        <v>41013</v>
      </c>
      <c r="C2" s="26" t="s">
        <v>106</v>
      </c>
      <c r="D2" s="27" t="s">
        <v>107</v>
      </c>
      <c r="E2" s="27"/>
      <c r="F2" s="27" t="s">
        <v>108</v>
      </c>
      <c r="G2" s="28">
        <v>41274</v>
      </c>
      <c r="H2" s="29" t="s">
        <v>109</v>
      </c>
      <c r="I2" s="29" t="s">
        <v>110</v>
      </c>
      <c r="J2" s="29"/>
      <c r="K2" s="27" t="s">
        <v>111</v>
      </c>
      <c r="L2" s="27" t="s">
        <v>112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113</v>
      </c>
      <c r="AR2" s="29" t="s">
        <v>110</v>
      </c>
      <c r="AS2" s="29"/>
      <c r="AT2" s="29"/>
      <c r="AU2" s="29" t="s">
        <v>114</v>
      </c>
      <c r="AV2" s="29">
        <v>24.44</v>
      </c>
      <c r="AW2" s="29" t="s">
        <v>110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110</v>
      </c>
      <c r="BK2" s="29"/>
      <c r="BL2" s="29" t="s">
        <v>110</v>
      </c>
      <c r="BM2" s="29"/>
      <c r="BN2" s="27"/>
      <c r="BO2" s="27"/>
      <c r="BP2" s="29"/>
      <c r="BQ2" s="29" t="s">
        <v>110</v>
      </c>
      <c r="BR2" s="27"/>
    </row>
    <row r="3" spans="1:70" x14ac:dyDescent="0.15">
      <c r="A3" s="24">
        <v>787</v>
      </c>
      <c r="B3" s="25">
        <v>41013</v>
      </c>
      <c r="C3" s="26" t="s">
        <v>106</v>
      </c>
      <c r="D3" s="27" t="s">
        <v>107</v>
      </c>
      <c r="E3" s="27"/>
      <c r="F3" s="27" t="s">
        <v>79</v>
      </c>
      <c r="G3" s="28">
        <v>41274</v>
      </c>
      <c r="H3" s="29" t="s">
        <v>109</v>
      </c>
      <c r="I3" s="29" t="s">
        <v>110</v>
      </c>
      <c r="J3" s="29"/>
      <c r="K3" s="27" t="s">
        <v>111</v>
      </c>
      <c r="L3" s="27" t="s">
        <v>112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80</v>
      </c>
      <c r="AR3" s="29" t="s">
        <v>110</v>
      </c>
      <c r="AS3" s="29"/>
      <c r="AT3" s="29"/>
      <c r="AU3" s="29" t="s">
        <v>114</v>
      </c>
      <c r="AV3" s="29">
        <v>24.44</v>
      </c>
      <c r="AW3" s="29" t="s">
        <v>110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110</v>
      </c>
      <c r="BK3" s="29"/>
      <c r="BL3" s="29" t="s">
        <v>110</v>
      </c>
      <c r="BM3" s="29"/>
      <c r="BN3" s="27"/>
      <c r="BO3" s="27"/>
      <c r="BP3" s="29"/>
      <c r="BQ3" s="29" t="s">
        <v>110</v>
      </c>
      <c r="BR3" s="27"/>
    </row>
  </sheetData>
  <sheetProtection algorithmName="SHA-512" hashValue="avBfBgINV0pJS4SWvnoAouxmzWQd/3TUseC3PxJ+kuCU4q80LGqWaRihion2vQjoFwA/HXw3mt7JcYIPa1vk4Q==" saltValue="uH2uwzeZS10+ZW626bdgWQ==" spinCount="100000" sheet="1" objects="1" scenarios="1"/>
  <phoneticPr fontId="3" type="noConversion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3"/>
  <sheetViews>
    <sheetView workbookViewId="0">
      <selection activeCell="BS1" sqref="BS1:BT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138</v>
      </c>
      <c r="B1" s="1" t="s">
        <v>139</v>
      </c>
      <c r="C1" s="2" t="s">
        <v>33</v>
      </c>
      <c r="D1" s="3" t="s">
        <v>34</v>
      </c>
      <c r="E1" s="3" t="s">
        <v>35</v>
      </c>
      <c r="F1" s="3" t="s">
        <v>36</v>
      </c>
      <c r="G1" s="1" t="s">
        <v>37</v>
      </c>
      <c r="H1" s="4" t="s">
        <v>38</v>
      </c>
      <c r="I1" s="4" t="s">
        <v>39</v>
      </c>
      <c r="J1" s="4" t="s">
        <v>40</v>
      </c>
      <c r="K1" s="3" t="s">
        <v>41</v>
      </c>
      <c r="L1" s="5" t="s">
        <v>116</v>
      </c>
      <c r="M1" s="6" t="s">
        <v>42</v>
      </c>
      <c r="N1" s="7" t="s">
        <v>117</v>
      </c>
      <c r="O1" s="7" t="s">
        <v>77</v>
      </c>
      <c r="P1" s="7" t="s">
        <v>118</v>
      </c>
      <c r="Q1" s="7" t="s">
        <v>119</v>
      </c>
      <c r="R1" s="7" t="s">
        <v>120</v>
      </c>
      <c r="S1" s="7" t="s">
        <v>121</v>
      </c>
      <c r="T1" s="7" t="s">
        <v>122</v>
      </c>
      <c r="U1" s="7" t="s">
        <v>123</v>
      </c>
      <c r="V1" s="8" t="s">
        <v>124</v>
      </c>
      <c r="W1" s="9" t="s">
        <v>125</v>
      </c>
      <c r="X1" s="9" t="s">
        <v>126</v>
      </c>
      <c r="Y1" s="9" t="s">
        <v>127</v>
      </c>
      <c r="Z1" s="9" t="s">
        <v>128</v>
      </c>
      <c r="AA1" s="9" t="s">
        <v>129</v>
      </c>
      <c r="AB1" s="9" t="s">
        <v>130</v>
      </c>
      <c r="AC1" s="9" t="s">
        <v>131</v>
      </c>
      <c r="AD1" s="9" t="s">
        <v>132</v>
      </c>
      <c r="AE1" s="9" t="s">
        <v>133</v>
      </c>
      <c r="AF1" s="10" t="s">
        <v>134</v>
      </c>
      <c r="AG1" s="11" t="s">
        <v>135</v>
      </c>
      <c r="AH1" s="11" t="s">
        <v>136</v>
      </c>
      <c r="AI1" s="12" t="s">
        <v>63</v>
      </c>
      <c r="AJ1" s="12" t="s">
        <v>64</v>
      </c>
      <c r="AK1" s="12" t="s">
        <v>65</v>
      </c>
      <c r="AL1" s="12" t="s">
        <v>66</v>
      </c>
      <c r="AM1" s="12" t="s">
        <v>67</v>
      </c>
      <c r="AN1" s="13" t="s">
        <v>68</v>
      </c>
      <c r="AO1" s="13" t="s">
        <v>69</v>
      </c>
      <c r="AP1" s="13" t="s">
        <v>70</v>
      </c>
      <c r="AQ1" s="14" t="s">
        <v>71</v>
      </c>
      <c r="AR1" s="15" t="s">
        <v>72</v>
      </c>
      <c r="AS1" s="15" t="s">
        <v>73</v>
      </c>
      <c r="AT1" s="16" t="s">
        <v>74</v>
      </c>
      <c r="AU1" s="17" t="s">
        <v>137</v>
      </c>
      <c r="AV1" s="18" t="s">
        <v>75</v>
      </c>
      <c r="AW1" s="19" t="s">
        <v>76</v>
      </c>
      <c r="AX1" s="20" t="s">
        <v>1</v>
      </c>
      <c r="AY1" s="21" t="s">
        <v>2</v>
      </c>
      <c r="AZ1" s="22" t="s">
        <v>3</v>
      </c>
      <c r="BA1" s="21" t="s">
        <v>4</v>
      </c>
      <c r="BB1" s="22" t="s">
        <v>5</v>
      </c>
      <c r="BC1" s="21" t="s">
        <v>6</v>
      </c>
      <c r="BD1" s="22" t="s">
        <v>89</v>
      </c>
      <c r="BE1" s="21" t="s">
        <v>90</v>
      </c>
      <c r="BF1" s="23" t="s">
        <v>91</v>
      </c>
      <c r="BG1" s="21" t="s">
        <v>92</v>
      </c>
      <c r="BH1" s="23" t="s">
        <v>93</v>
      </c>
      <c r="BI1" s="4" t="s">
        <v>94</v>
      </c>
      <c r="BJ1" s="4" t="s">
        <v>11</v>
      </c>
      <c r="BK1" s="4" t="s">
        <v>12</v>
      </c>
      <c r="BL1" s="4" t="s">
        <v>13</v>
      </c>
      <c r="BM1" s="4" t="s">
        <v>14</v>
      </c>
      <c r="BN1" s="2" t="s">
        <v>15</v>
      </c>
      <c r="BO1" s="2" t="s">
        <v>101</v>
      </c>
      <c r="BP1" s="4" t="s">
        <v>102</v>
      </c>
      <c r="BQ1" s="4" t="s">
        <v>103</v>
      </c>
      <c r="BR1" s="2" t="s">
        <v>105</v>
      </c>
    </row>
    <row r="2" spans="1:70" x14ac:dyDescent="0.15">
      <c r="A2" s="24">
        <v>786</v>
      </c>
      <c r="B2" s="25">
        <v>41013</v>
      </c>
      <c r="C2" s="26" t="s">
        <v>106</v>
      </c>
      <c r="D2" s="27" t="s">
        <v>107</v>
      </c>
      <c r="E2" s="27"/>
      <c r="F2" s="27" t="s">
        <v>108</v>
      </c>
      <c r="G2" s="28">
        <v>40908</v>
      </c>
      <c r="H2" s="29" t="s">
        <v>109</v>
      </c>
      <c r="I2" s="29" t="s">
        <v>110</v>
      </c>
      <c r="J2" s="29"/>
      <c r="K2" s="27" t="s">
        <v>111</v>
      </c>
      <c r="L2" s="27" t="s">
        <v>112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113</v>
      </c>
      <c r="AR2" s="29" t="s">
        <v>110</v>
      </c>
      <c r="AS2" s="29"/>
      <c r="AT2" s="29"/>
      <c r="AU2" s="29" t="s">
        <v>114</v>
      </c>
      <c r="AV2" s="29">
        <v>24.44</v>
      </c>
      <c r="AW2" s="29" t="s">
        <v>110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110</v>
      </c>
      <c r="BK2" s="29"/>
      <c r="BL2" s="29" t="s">
        <v>110</v>
      </c>
      <c r="BM2" s="29"/>
      <c r="BN2" s="27"/>
      <c r="BO2" s="27"/>
      <c r="BP2" s="29"/>
      <c r="BQ2" s="29" t="s">
        <v>110</v>
      </c>
      <c r="BR2" s="27"/>
    </row>
    <row r="3" spans="1:70" x14ac:dyDescent="0.15">
      <c r="A3" s="24">
        <v>787</v>
      </c>
      <c r="B3" s="25">
        <v>41013</v>
      </c>
      <c r="C3" s="26" t="s">
        <v>115</v>
      </c>
      <c r="D3" s="27" t="s">
        <v>78</v>
      </c>
      <c r="E3" s="27"/>
      <c r="F3" s="27" t="s">
        <v>79</v>
      </c>
      <c r="G3" s="28">
        <v>40908</v>
      </c>
      <c r="H3" s="29" t="s">
        <v>109</v>
      </c>
      <c r="I3" s="29" t="s">
        <v>110</v>
      </c>
      <c r="J3" s="29"/>
      <c r="K3" s="27" t="s">
        <v>111</v>
      </c>
      <c r="L3" s="27" t="s">
        <v>112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80</v>
      </c>
      <c r="AR3" s="29" t="s">
        <v>110</v>
      </c>
      <c r="AS3" s="29"/>
      <c r="AT3" s="29"/>
      <c r="AU3" s="29" t="s">
        <v>114</v>
      </c>
      <c r="AV3" s="29">
        <v>24.44</v>
      </c>
      <c r="AW3" s="29" t="s">
        <v>110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110</v>
      </c>
      <c r="BK3" s="29"/>
      <c r="BL3" s="29" t="s">
        <v>110</v>
      </c>
      <c r="BM3" s="29"/>
      <c r="BN3" s="27"/>
      <c r="BO3" s="27"/>
      <c r="BP3" s="29"/>
      <c r="BQ3" s="29" t="s">
        <v>110</v>
      </c>
      <c r="BR3" s="27"/>
    </row>
  </sheetData>
  <sheetProtection algorithmName="SHA-512" hashValue="yB4XUb6vEUpsazCdAb/22sD/uQKzhwTpCR80vQfXI9fnIHbCj+tBYSLT4pMHfQKHdFADqje4dUqQzmQ2ePMVog==" saltValue="96MMJcwhqdG5JPbBxsb1MQ==" spinCount="100000" sheet="1" objects="1" scenarios="1"/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9EEC-582C-A245-B47B-D7B0B5EADC75}">
  <sheetPr codeName="Sheet26">
    <tabColor theme="9"/>
  </sheetPr>
  <dimension ref="A1:AS56"/>
  <sheetViews>
    <sheetView zoomScale="90" zoomScaleNormal="90" workbookViewId="0">
      <selection activeCell="L26" sqref="L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215"/>
    </row>
    <row r="2" spans="1:45" ht="14" x14ac:dyDescent="0.15">
      <c r="A2" s="99" t="s">
        <v>60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215"/>
    </row>
    <row r="3" spans="1:45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215"/>
    </row>
    <row r="4" spans="1:45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7"/>
      <c r="Z4" s="97"/>
      <c r="AA4" s="97"/>
      <c r="AB4" s="97"/>
      <c r="AC4" s="97"/>
      <c r="AD4" s="97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215"/>
    </row>
    <row r="5" spans="1:45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7"/>
      <c r="Z5" s="97"/>
      <c r="AA5" s="97"/>
      <c r="AB5" s="97"/>
      <c r="AC5" s="97"/>
      <c r="AD5" s="97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215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7"/>
      <c r="Z6" s="97"/>
      <c r="AA6" s="97"/>
      <c r="AB6" s="97"/>
      <c r="AC6" s="97"/>
      <c r="AD6" s="97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215"/>
    </row>
    <row r="7" spans="1:45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97"/>
      <c r="Z7" s="97"/>
      <c r="AA7" s="97"/>
      <c r="AB7" s="97"/>
      <c r="AC7" s="97"/>
      <c r="AD7" s="97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215"/>
    </row>
    <row r="8" spans="1:45" ht="18" customHeight="1" thickBot="1" x14ac:dyDescent="0.2">
      <c r="A8" s="104" t="str">
        <f>'NT Oct 2022'!K2</f>
        <v>Jacana Energy</v>
      </c>
      <c r="B8" s="105" t="str">
        <f>'NT Oct 2022'!L2</f>
        <v xml:space="preserve">Regulated </v>
      </c>
      <c r="C8" s="76">
        <f>IF('NT Oct 2022'!BP2=0,91*'NT Oct 2022'!M2/100,(91*'NT Oct 2022'!M2/100)+'NT Oct 2022'!BP2/4)</f>
        <v>69.705999999999989</v>
      </c>
      <c r="D8" s="76">
        <f>IF('NT Oct 2022'!O2="",$C$5*'NT Oct 2022'!N2/100,IF($C$5&gt;='NT Oct 2022'!P2,('NT Oct 2022'!P2*'NT Oct 2022'!N2/100),($C$5*'NT Oct 2022'!N2/100)))</f>
        <v>1447.9863636363634</v>
      </c>
      <c r="E8" s="76">
        <f>IF(AND('NT Oct 2022'!P2&gt;0,'NT Oct 2022'!R2&gt;0),IF($C$5&lt;'NT Oct 2022'!P2,0,IF($C$5&lt;=('NT Oct 2022'!R2+'NT Oct 2022'!P2),(($C$5-'NT Oct 2022'!P2)*'NT Oct 2022'!Q2/100),(('NT Oct 2022'!R2)*'NT Oct 2022'!Q2/100))),0)</f>
        <v>0</v>
      </c>
      <c r="F8" s="76">
        <f>IF(AND('NT Oct 2022'!Q2&gt;0,'NT Oct 2022'!S2&gt;0),IF($C$5&lt;('NT Oct 2022'!R2+'NT Oct 2022'!P2),0,IF($C$5&lt;=('NT Oct 2022'!T2+'NT Oct 2022'!R2+'NT Oct 2022'!P2),(($C$5-('NT Oct 2022'!R2+'NT Oct 2022'!P2))*'NT Oct 2022'!S2/100),('NT Oct 2022'!T2*'NT Oct 2022'!S2/100))),0)</f>
        <v>0</v>
      </c>
      <c r="G8" s="78">
        <v>0</v>
      </c>
      <c r="H8" s="76">
        <f>IF(AND('NT Oct 2022'!R2&gt;0,'NT Oct 2022'!T2&gt;0),IF(($C$5&lt;'NT Oct 2022'!T2),(0),($C$5-'NT Oct 2022'!T2)*'NT Oct 2022'!U2/100),IF(AND('NT Oct 2022'!R2&gt;0,'NT Oct 2022'!T2=""),IF(($C$5&lt;'NT Oct 2022'!R2+'NT Oct 2022'!P2),(0),(($C$5-('NT Oct 2022'!R2+'NT Oct 2022'!P2))*'NT Oct 2022'!S2/100)),IF(AND('NT Oct 2022'!P2&gt;0,'NT Oct 2022'!R2=""&gt;0),IF(($C$5&lt;'NT Oct 2022'!P2),(0),($C$5-'NT Oct 2022'!P2)*'NT Oct 2022'!Q2/100),0)))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Oct 2022'!BB2</f>
        <v>0</v>
      </c>
      <c r="N8" s="81">
        <f>'NT Oct 2022'!BC2</f>
        <v>0</v>
      </c>
      <c r="O8" s="81">
        <f>'NT Oct 2022'!BD2</f>
        <v>0</v>
      </c>
      <c r="P8" s="81">
        <f>'NT Oct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Oct 2022'!BL2</f>
        <v>0</v>
      </c>
      <c r="X8" s="83">
        <f>'NT Oct 2022'!BM2</f>
        <v>0</v>
      </c>
      <c r="Y8" s="97"/>
      <c r="Z8" s="97"/>
      <c r="AA8" s="97"/>
      <c r="AB8" s="97"/>
      <c r="AC8" s="97"/>
      <c r="AD8" s="97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215"/>
    </row>
    <row r="9" spans="1:45" ht="14" x14ac:dyDescent="0.1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106"/>
      <c r="Q9" s="106"/>
      <c r="R9" s="106"/>
      <c r="S9" s="106"/>
      <c r="T9" s="106"/>
      <c r="U9" s="106"/>
      <c r="V9" s="106"/>
      <c r="W9" s="106"/>
      <c r="X9" s="106"/>
      <c r="Y9" s="97"/>
      <c r="Z9" s="97"/>
      <c r="AA9" s="97"/>
      <c r="AB9" s="97"/>
      <c r="AC9" s="97"/>
      <c r="AD9" s="97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215"/>
    </row>
    <row r="10" spans="1:45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97"/>
      <c r="Z10" s="97"/>
      <c r="AA10" s="97"/>
      <c r="AB10" s="97"/>
      <c r="AC10" s="97"/>
      <c r="AD10" s="97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215"/>
    </row>
    <row r="11" spans="1:45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7"/>
      <c r="Z11" s="97"/>
      <c r="AA11" s="97"/>
      <c r="AB11" s="97"/>
      <c r="AC11" s="97"/>
      <c r="AD11" s="97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215"/>
    </row>
    <row r="12" spans="1:45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7"/>
      <c r="Z12" s="97"/>
      <c r="AA12" s="97"/>
      <c r="AB12" s="97"/>
      <c r="AC12" s="97"/>
      <c r="AD12" s="97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215"/>
    </row>
    <row r="13" spans="1:45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7"/>
      <c r="Z13" s="97"/>
      <c r="AA13" s="97"/>
      <c r="AB13" s="97"/>
      <c r="AC13" s="97"/>
      <c r="AD13" s="97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215"/>
    </row>
    <row r="14" spans="1:45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7"/>
      <c r="Z14" s="97"/>
      <c r="AA14" s="97"/>
      <c r="AB14" s="97"/>
      <c r="AC14" s="97"/>
      <c r="AD14" s="97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215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7"/>
      <c r="Z15" s="97"/>
      <c r="AA15" s="97"/>
      <c r="AB15" s="97"/>
      <c r="AC15" s="97"/>
      <c r="AD15" s="97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215"/>
    </row>
    <row r="16" spans="1:45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97"/>
      <c r="Z16" s="97"/>
      <c r="AA16" s="97"/>
      <c r="AB16" s="97"/>
      <c r="AC16" s="97"/>
      <c r="AD16" s="97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215"/>
    </row>
    <row r="17" spans="1:45" ht="18" customHeight="1" thickBot="1" x14ac:dyDescent="0.2">
      <c r="A17" s="104" t="str">
        <f>'NT Oct 2022'!K3</f>
        <v>Jacana Energy</v>
      </c>
      <c r="B17" s="105" t="str">
        <f>'NT Oct 2022'!L3</f>
        <v xml:space="preserve">Regulated </v>
      </c>
      <c r="C17" s="76">
        <f>IF('NT Oct 2022'!BP3=0,91*'NT Oct 2022'!M3/100,(91*'NT Oct 2022'!M3/100)+'NT Oct 2022'!BP3/4)</f>
        <v>69.705999999999989</v>
      </c>
      <c r="D17" s="76">
        <f>IF('NT Oct 2022'!O3="",$C$12*$C$13*'NT Oct 2022'!N3/100,IF($C$12*$C$13&gt;='NT Oct 2022'!P3,('NT Oct 2022'!P3*'NT Oct 2022'!N3/100),($C$12*$C$13*'NT Oct 2022'!N3/100)))</f>
        <v>1296.8549999999998</v>
      </c>
      <c r="E17" s="76">
        <f>IF(AND('NT Oct 2022'!P3&gt;0,'NT Oct 2022'!R3&gt;0),IF($C$12*$C$13&lt;'NT Oct 2022'!P3,0,IF($C$12*$C$13&lt;=('NT Oct 2022'!R3+'NT Oct 2022'!P3),(($C$12*$C$13-'NT Oct 2022'!P3)*'NT Oct 2022'!Q3/100),(('NT Oct 2022'!R3)*'NT Oct 2022'!Q3/100))),0)</f>
        <v>0</v>
      </c>
      <c r="F17" s="76">
        <f>IF(AND('NT Oct 2022'!Q3&gt;0,'NT Oct 2022'!S3&gt;0),IF($C$12*$C$13&lt;('NT Oct 2022'!R3+'NT Oct 2022'!P3),0,IF($C$12*$C$13&lt;=('NT Oct 2022'!T3+'NT Oct 2022'!R3+'NT Oct 2022'!P3),(($C$12*$C$13-('NT Oct 2022'!R3+'NT Oct 2022'!P3))*'NT Oct 2022'!S3/100),('NT Oct 2022'!T3*'NT Oct 2022'!S3/100))),0)</f>
        <v>0</v>
      </c>
      <c r="G17" s="78">
        <f>IF(AND('NT Oct 2022'!R3&gt;0,'NT Oct 2022'!T3&gt;0),IF(($C$12*$C$13&lt;'NT Oct 2022'!T3),(0),($C$12*$C$13-'NT Oct 2022'!T3)*'NT Oct 2022'!U3/100),IF(AND('NT Oct 2022'!R3&gt;0,'NT Oct 2022'!T3=""),IF(($C$12*$C$13&lt;'NT Oct 2022'!R3+'NT Oct 2022'!P3),(0),(($C$12*$C$13-('NT Oct 2022'!R3+'NT Oct 2022'!P3))*'NT Oct 2022'!S3/100)),IF(AND('NT Oct 2022'!P3&gt;0,'NT Oct 2022'!R3=""&gt;0),IF(($C$12*$C$13&lt;'NT Oct 2022'!P3),(0),($C$12*$C$13-'NT Oct 2022'!P3)*'NT Oct 2022'!Q3/100),0)))</f>
        <v>0</v>
      </c>
      <c r="H17" s="76">
        <f>($C$12*$C$14)*'NT Oct 2022'!W3/100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Oct 2022'!BB3</f>
        <v>0</v>
      </c>
      <c r="N17" s="81">
        <f>'NT Oct 2022'!BC3</f>
        <v>0</v>
      </c>
      <c r="O17" s="81">
        <f>'NT Oct 2022'!BD3</f>
        <v>0</v>
      </c>
      <c r="P17" s="81">
        <f>'NT Oct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Oct 2022'!BP3</f>
        <v>0</v>
      </c>
      <c r="X17" s="83">
        <f>'NT Oct 2022'!BP3</f>
        <v>0</v>
      </c>
      <c r="Y17" s="97"/>
      <c r="Z17" s="97"/>
      <c r="AA17" s="97"/>
      <c r="AB17" s="97"/>
      <c r="AC17" s="97"/>
      <c r="AD17" s="97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215"/>
    </row>
    <row r="18" spans="1:45" ht="14" x14ac:dyDescent="0.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106"/>
      <c r="Q18" s="106"/>
      <c r="R18" s="106"/>
      <c r="S18" s="106"/>
      <c r="T18" s="106"/>
      <c r="U18" s="106"/>
      <c r="V18" s="106"/>
      <c r="W18" s="106"/>
      <c r="X18" s="106"/>
      <c r="Y18" s="97"/>
      <c r="Z18" s="97"/>
      <c r="AA18" s="97"/>
      <c r="AB18" s="97"/>
      <c r="AC18" s="97"/>
      <c r="AD18" s="97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215"/>
    </row>
    <row r="19" spans="1:45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97"/>
      <c r="Z19" s="97"/>
      <c r="AA19" s="97"/>
      <c r="AB19" s="97"/>
      <c r="AC19" s="97"/>
      <c r="AD19" s="97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215"/>
    </row>
    <row r="20" spans="1:45" ht="14" x14ac:dyDescent="0.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7"/>
      <c r="Z20" s="97"/>
      <c r="AA20" s="97"/>
      <c r="AB20" s="97"/>
      <c r="AC20" s="97"/>
      <c r="AD20" s="97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215"/>
    </row>
    <row r="21" spans="1:45" ht="14" x14ac:dyDescent="0.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7"/>
      <c r="Z21" s="97"/>
      <c r="AA21" s="97"/>
      <c r="AB21" s="97"/>
      <c r="AC21" s="97"/>
      <c r="AD21" s="97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215"/>
    </row>
    <row r="22" spans="1:45" ht="14" x14ac:dyDescent="0.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7"/>
      <c r="Z22" s="97"/>
      <c r="AA22" s="97"/>
      <c r="AB22" s="97"/>
      <c r="AC22" s="97"/>
      <c r="AD22" s="97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215"/>
    </row>
    <row r="23" spans="1:45" ht="14" x14ac:dyDescent="0.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7"/>
      <c r="Z23" s="97"/>
      <c r="AA23" s="97"/>
      <c r="AB23" s="97"/>
      <c r="AC23" s="97"/>
      <c r="AD23" s="97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215"/>
    </row>
    <row r="24" spans="1:45" ht="14" x14ac:dyDescent="0.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7"/>
      <c r="Z24" s="97"/>
      <c r="AA24" s="97"/>
      <c r="AB24" s="97"/>
      <c r="AC24" s="97"/>
      <c r="AD24" s="97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215"/>
    </row>
    <row r="25" spans="1:45" ht="14" x14ac:dyDescent="0.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7"/>
      <c r="Z25" s="97"/>
      <c r="AA25" s="97"/>
      <c r="AB25" s="97"/>
      <c r="AC25" s="97"/>
      <c r="AD25" s="97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215"/>
    </row>
    <row r="26" spans="1:45" ht="14" x14ac:dyDescent="0.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7"/>
      <c r="Z26" s="97"/>
      <c r="AA26" s="97"/>
      <c r="AB26" s="97"/>
      <c r="AC26" s="97"/>
      <c r="AD26" s="97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215"/>
    </row>
    <row r="27" spans="1:45" ht="14" x14ac:dyDescent="0.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7"/>
      <c r="Z27" s="97"/>
      <c r="AA27" s="97"/>
      <c r="AB27" s="97"/>
      <c r="AC27" s="97"/>
      <c r="AD27" s="97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215"/>
    </row>
    <row r="28" spans="1:45" ht="14" x14ac:dyDescent="0.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7"/>
      <c r="Z28" s="97"/>
      <c r="AA28" s="97"/>
      <c r="AB28" s="97"/>
      <c r="AC28" s="97"/>
      <c r="AD28" s="97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215"/>
    </row>
    <row r="29" spans="1:45" ht="14" x14ac:dyDescent="0.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7"/>
      <c r="Z29" s="97"/>
      <c r="AA29" s="97"/>
      <c r="AB29" s="97"/>
      <c r="AC29" s="97"/>
      <c r="AD29" s="97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215"/>
    </row>
    <row r="30" spans="1:45" ht="14" x14ac:dyDescent="0.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7"/>
      <c r="Z30" s="97"/>
      <c r="AA30" s="97"/>
      <c r="AB30" s="97"/>
      <c r="AC30" s="97"/>
      <c r="AD30" s="97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215"/>
    </row>
    <row r="31" spans="1:45" ht="14" x14ac:dyDescent="0.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7"/>
      <c r="Z31" s="97"/>
      <c r="AA31" s="97"/>
      <c r="AB31" s="97"/>
      <c r="AC31" s="97"/>
      <c r="AD31" s="97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215"/>
    </row>
    <row r="32" spans="1:45" ht="14" x14ac:dyDescent="0.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7"/>
      <c r="Z32" s="97"/>
      <c r="AA32" s="97"/>
      <c r="AB32" s="97"/>
      <c r="AC32" s="97"/>
      <c r="AD32" s="97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215"/>
    </row>
    <row r="33" spans="1:45" ht="14" x14ac:dyDescent="0.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7"/>
      <c r="Z33" s="97"/>
      <c r="AA33" s="97"/>
      <c r="AB33" s="97"/>
      <c r="AC33" s="97"/>
      <c r="AD33" s="97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215"/>
    </row>
    <row r="34" spans="1:45" ht="14" x14ac:dyDescent="0.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7"/>
      <c r="Z34" s="97"/>
      <c r="AA34" s="97"/>
      <c r="AB34" s="97"/>
      <c r="AC34" s="97"/>
      <c r="AD34" s="97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215"/>
    </row>
    <row r="35" spans="1:45" ht="14" x14ac:dyDescent="0.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7"/>
      <c r="Z35" s="97"/>
      <c r="AA35" s="97"/>
      <c r="AB35" s="97"/>
      <c r="AC35" s="97"/>
      <c r="AD35" s="97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215"/>
    </row>
    <row r="36" spans="1:45" ht="14" x14ac:dyDescent="0.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7"/>
      <c r="Z36" s="97"/>
      <c r="AA36" s="97"/>
      <c r="AB36" s="97"/>
      <c r="AC36" s="97"/>
      <c r="AD36" s="97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215"/>
    </row>
    <row r="37" spans="1:45" ht="14" x14ac:dyDescent="0.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7"/>
      <c r="Z37" s="97"/>
      <c r="AA37" s="97"/>
      <c r="AB37" s="97"/>
      <c r="AC37" s="97"/>
      <c r="AD37" s="97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215"/>
    </row>
    <row r="38" spans="1:45" ht="14" x14ac:dyDescent="0.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7"/>
      <c r="Z38" s="97"/>
      <c r="AA38" s="97"/>
      <c r="AB38" s="97"/>
      <c r="AC38" s="97"/>
      <c r="AD38" s="97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215"/>
    </row>
    <row r="39" spans="1:45" ht="14" x14ac:dyDescent="0.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7"/>
      <c r="Z39" s="97"/>
      <c r="AA39" s="97"/>
      <c r="AB39" s="97"/>
      <c r="AC39" s="97"/>
      <c r="AD39" s="97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215"/>
    </row>
    <row r="40" spans="1:45" ht="14" x14ac:dyDescent="0.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7"/>
      <c r="Z40" s="97"/>
      <c r="AA40" s="97"/>
      <c r="AB40" s="97"/>
      <c r="AC40" s="97"/>
      <c r="AD40" s="97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215"/>
    </row>
    <row r="41" spans="1:45" ht="14" x14ac:dyDescent="0.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7"/>
      <c r="Z41" s="97"/>
      <c r="AA41" s="97"/>
      <c r="AB41" s="97"/>
      <c r="AC41" s="97"/>
      <c r="AD41" s="97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215"/>
    </row>
    <row r="42" spans="1:45" ht="14" x14ac:dyDescent="0.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7"/>
      <c r="Z42" s="97"/>
      <c r="AA42" s="97"/>
      <c r="AB42" s="97"/>
      <c r="AC42" s="97"/>
      <c r="AD42" s="97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215"/>
    </row>
    <row r="43" spans="1:45" ht="14" x14ac:dyDescent="0.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7"/>
      <c r="Z43" s="97"/>
      <c r="AA43" s="97"/>
      <c r="AB43" s="97"/>
      <c r="AC43" s="97"/>
      <c r="AD43" s="97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215"/>
    </row>
    <row r="44" spans="1:45" ht="14" x14ac:dyDescent="0.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7"/>
      <c r="Z44" s="97"/>
      <c r="AA44" s="97"/>
      <c r="AB44" s="97"/>
      <c r="AC44" s="97"/>
      <c r="AD44" s="97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215"/>
    </row>
    <row r="45" spans="1:45" ht="14" x14ac:dyDescent="0.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7"/>
      <c r="Z45" s="97"/>
      <c r="AA45" s="97"/>
      <c r="AB45" s="97"/>
      <c r="AC45" s="97"/>
      <c r="AD45" s="97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215"/>
    </row>
    <row r="46" spans="1:45" ht="14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7"/>
      <c r="Z46" s="97"/>
      <c r="AA46" s="97"/>
      <c r="AB46" s="97"/>
      <c r="AC46" s="97"/>
      <c r="AD46" s="97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215"/>
    </row>
    <row r="47" spans="1:45" ht="14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7"/>
      <c r="Z47" s="97"/>
      <c r="AA47" s="97"/>
      <c r="AB47" s="97"/>
      <c r="AC47" s="97"/>
      <c r="AD47" s="97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215"/>
    </row>
    <row r="48" spans="1:45" ht="14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7"/>
      <c r="Z48" s="97"/>
      <c r="AA48" s="97"/>
      <c r="AB48" s="97"/>
      <c r="AC48" s="97"/>
      <c r="AD48" s="97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215"/>
    </row>
    <row r="49" spans="1:45" ht="14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7"/>
      <c r="Z49" s="97"/>
      <c r="AA49" s="97"/>
      <c r="AB49" s="97"/>
      <c r="AC49" s="97"/>
      <c r="AD49" s="97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215"/>
    </row>
    <row r="50" spans="1:45" ht="14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7"/>
      <c r="Z50" s="97"/>
      <c r="AA50" s="97"/>
      <c r="AB50" s="97"/>
      <c r="AC50" s="97"/>
      <c r="AD50" s="97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215"/>
    </row>
    <row r="51" spans="1:45" ht="14" x14ac:dyDescent="0.1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97"/>
      <c r="Z51" s="97"/>
      <c r="AA51" s="97"/>
      <c r="AB51" s="97"/>
      <c r="AC51" s="97"/>
      <c r="AD51" s="97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215"/>
    </row>
    <row r="52" spans="1:45" ht="14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97"/>
      <c r="Z52" s="97"/>
      <c r="AA52" s="97"/>
      <c r="AB52" s="97"/>
      <c r="AC52" s="97"/>
      <c r="AD52" s="97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215"/>
    </row>
    <row r="53" spans="1:45" ht="14" x14ac:dyDescent="0.1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97"/>
      <c r="Z53" s="97"/>
      <c r="AA53" s="97"/>
      <c r="AB53" s="97"/>
      <c r="AC53" s="97"/>
      <c r="AD53" s="97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215"/>
    </row>
    <row r="54" spans="1:45" ht="14" x14ac:dyDescent="0.15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97"/>
      <c r="Z54" s="97"/>
      <c r="AA54" s="97"/>
      <c r="AB54" s="97"/>
      <c r="AC54" s="97"/>
      <c r="AD54" s="97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215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D3pyWV31HAoSooPvAOueglzyLgKQj1GVBWGTwU+NdDvW1DdT9NtCFqSjzaDQDEZqaRSdUKP5jvizRXiB5jREAA==" saltValue="ccvWGwe5zYgT2M/Rnzk7F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0D10-C832-2149-89F5-26A801543DBE}">
  <sheetPr codeName="Sheet27">
    <tabColor theme="4" tint="0.79998168889431442"/>
  </sheetPr>
  <dimension ref="A1:AR56"/>
  <sheetViews>
    <sheetView zoomScale="90" zoomScaleNormal="90" workbookViewId="0">
      <selection activeCell="V8" sqref="V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92" t="s">
        <v>61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44" ht="14" x14ac:dyDescent="0.15">
      <c r="A2" s="94" t="s">
        <v>60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</row>
    <row r="3" spans="1:44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2"/>
      <c r="Z4" s="92"/>
      <c r="AA4" s="92"/>
      <c r="AB4" s="92"/>
      <c r="AC4" s="92"/>
      <c r="AD4" s="92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2"/>
      <c r="Z5" s="92"/>
      <c r="AA5" s="92"/>
      <c r="AB5" s="92"/>
      <c r="AC5" s="92"/>
      <c r="AD5" s="92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2"/>
      <c r="Z6" s="92"/>
      <c r="AA6" s="92"/>
      <c r="AB6" s="92"/>
      <c r="AC6" s="92"/>
      <c r="AD6" s="92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92"/>
      <c r="Z7" s="92"/>
      <c r="AA7" s="92"/>
      <c r="AB7" s="92"/>
      <c r="AC7" s="92"/>
      <c r="AD7" s="92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</row>
    <row r="8" spans="1:44" ht="18" customHeight="1" thickBot="1" x14ac:dyDescent="0.2">
      <c r="A8" s="104" t="str">
        <f>'NT Apr 2022'!K2</f>
        <v>Jacana Energy</v>
      </c>
      <c r="B8" s="105" t="str">
        <f>'NT Apr 2022'!L2</f>
        <v xml:space="preserve">Regulated </v>
      </c>
      <c r="C8" s="76">
        <f>IF('NT Apr 2022'!BP2=0,91*'NT Apr 2022'!M2/100,(91*'NT Apr 2022'!M2/100)+'NT Apr 2022'!BP2/4)</f>
        <v>67.869454545454545</v>
      </c>
      <c r="D8" s="76">
        <f>IF('NT Apr 2022'!O2="",$C$5*'NT Apr 2022'!N2/100,IF($C$5&gt;='NT Apr 2022'!P2,('NT Apr 2022'!P2*'NT Apr 2022'!N2/100),($C$5*'NT Apr 2022'!N2/100)))</f>
        <v>1409.9181818181817</v>
      </c>
      <c r="E8" s="76">
        <f>IF(AND('NT Apr 2022'!P2&gt;0,'NT Apr 2022'!R2&gt;0),IF($C$5&lt;'NT Apr 2022'!P2,0,IF($C$5&lt;=('NT Apr 2022'!R2+'NT Apr 2022'!P2),(($C$5-'NT Apr 2022'!P2)*'NT Apr 2022'!Q2/100),(('NT Apr 2022'!R2)*'NT Apr 2022'!Q2/100))),0)</f>
        <v>0</v>
      </c>
      <c r="F8" s="76">
        <f>IF(AND('NT Apr 2022'!Q2&gt;0,'NT Apr 2022'!S2&gt;0),IF($C$5&lt;('NT Apr 2022'!R2+'NT Apr 2022'!P2),0,IF($C$5&lt;=('NT Apr 2022'!T2+'NT Apr 2022'!R2+'NT Apr 2022'!P2),(($C$5-('NT Apr 2022'!R2+'NT Apr 2022'!P2))*'NT Apr 2022'!S2/100),('NT Apr 2022'!T2*'NT Apr 2022'!S2/100))),0)</f>
        <v>0</v>
      </c>
      <c r="G8" s="78">
        <v>0</v>
      </c>
      <c r="H8" s="76">
        <f>IF(AND('NT Apr 2022'!R2&gt;0,'NT Apr 2022'!T2&gt;0),IF(($C$5&lt;'NT Apr 2022'!T2),(0),($C$5-'NT Apr 2022'!T2)*'NT Apr 2022'!U2/100),IF(AND('NT Apr 2022'!R2&gt;0,'NT Apr 2022'!T2=""),IF(($C$5&lt;'NT Apr 2022'!R2+'NT Apr 2022'!P2),(0),(($C$5-('NT Apr 2022'!R2+'NT Apr 2022'!P2))*'NT Apr 2022'!S2/100)),IF(AND('NT Apr 2022'!P2&gt;0,'NT Apr 2022'!R2=""&gt;0),IF(($C$5&lt;'NT Apr 2022'!P2),(0),($C$5-'NT Apr 2022'!P2)*'NT Apr 2022'!Q2/100),0)))</f>
        <v>0</v>
      </c>
      <c r="I8" s="79">
        <f>SUM(C8:H8)</f>
        <v>1477.7876363636362</v>
      </c>
      <c r="J8" s="79">
        <f>(I8-C8)*4</f>
        <v>5639.6727272727267</v>
      </c>
      <c r="K8" s="79">
        <f>I8*4</f>
        <v>5911.150545454545</v>
      </c>
      <c r="L8" s="80">
        <f>K8*1.1</f>
        <v>6502.2655999999997</v>
      </c>
      <c r="M8" s="81">
        <f>'NT Apr 2022'!BB2</f>
        <v>0</v>
      </c>
      <c r="N8" s="81">
        <f>'NT Apr 2022'!BC2</f>
        <v>0</v>
      </c>
      <c r="O8" s="81">
        <f>'NT Apr 2022'!BD2</f>
        <v>0</v>
      </c>
      <c r="P8" s="81">
        <f>'NT Apr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5911.150545454545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5911.150545454545</v>
      </c>
      <c r="U8" s="80">
        <f>S8*1.1</f>
        <v>6502.2655999999997</v>
      </c>
      <c r="V8" s="80">
        <f>T8*1.1</f>
        <v>6502.2655999999997</v>
      </c>
      <c r="W8" s="82">
        <f>'NT Apr 2022'!BL2</f>
        <v>0</v>
      </c>
      <c r="X8" s="83">
        <f>'NT Apr 2022'!BM2</f>
        <v>0</v>
      </c>
      <c r="Y8" s="92"/>
      <c r="Z8" s="92"/>
      <c r="AA8" s="92"/>
      <c r="AB8" s="92"/>
      <c r="AC8" s="92"/>
      <c r="AD8" s="92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</row>
    <row r="9" spans="1:44" ht="14" x14ac:dyDescent="0.15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6"/>
      <c r="Q9" s="96"/>
      <c r="R9" s="96"/>
      <c r="S9" s="96"/>
      <c r="T9" s="96"/>
      <c r="U9" s="96"/>
      <c r="V9" s="96"/>
      <c r="W9" s="96"/>
      <c r="X9" s="96"/>
      <c r="Y9" s="92"/>
      <c r="Z9" s="92"/>
      <c r="AA9" s="92"/>
      <c r="AB9" s="92"/>
      <c r="AC9" s="92"/>
      <c r="AD9" s="92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</row>
    <row r="10" spans="1:44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2"/>
      <c r="Z10" s="92"/>
      <c r="AA10" s="92"/>
      <c r="AB10" s="92"/>
      <c r="AC10" s="92"/>
      <c r="AD10" s="92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2"/>
      <c r="Z11" s="92"/>
      <c r="AA11" s="92"/>
      <c r="AB11" s="92"/>
      <c r="AC11" s="92"/>
      <c r="AD11" s="92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2"/>
      <c r="Z12" s="92"/>
      <c r="AA12" s="92"/>
      <c r="AB12" s="92"/>
      <c r="AC12" s="92"/>
      <c r="AD12" s="92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2"/>
      <c r="Z13" s="92"/>
      <c r="AA13" s="92"/>
      <c r="AB13" s="92"/>
      <c r="AC13" s="92"/>
      <c r="AD13" s="92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2"/>
      <c r="Z14" s="92"/>
      <c r="AA14" s="92"/>
      <c r="AB14" s="92"/>
      <c r="AC14" s="92"/>
      <c r="AD14" s="92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2"/>
      <c r="Z15" s="92"/>
      <c r="AA15" s="92"/>
      <c r="AB15" s="92"/>
      <c r="AC15" s="92"/>
      <c r="AD15" s="92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92"/>
      <c r="Z16" s="92"/>
      <c r="AA16" s="92"/>
      <c r="AB16" s="92"/>
      <c r="AC16" s="92"/>
      <c r="AD16" s="92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</row>
    <row r="17" spans="1:44" ht="18" customHeight="1" thickBot="1" x14ac:dyDescent="0.2">
      <c r="A17" s="104" t="str">
        <f>'NT Apr 2022'!K3</f>
        <v>Jacana Energy</v>
      </c>
      <c r="B17" s="105" t="str">
        <f>'NT Apr 2022'!L3</f>
        <v xml:space="preserve">Regulated </v>
      </c>
      <c r="C17" s="76">
        <f>IF('NT Apr 2022'!BP3=0,91*'NT Apr 2022'!M3/100,(91*'NT Apr 2022'!M3/100)+'NT Apr 2022'!BP3/4)</f>
        <v>67.869454545454545</v>
      </c>
      <c r="D17" s="76">
        <f>IF('NT Apr 2022'!O3="",$C$12*$C$13*'NT Apr 2022'!N3/100,IF($C$12*$C$13&gt;='NT Apr 2022'!P3,('NT Apr 2022'!P3*'NT Apr 2022'!N3/100),($C$12*$C$13*'NT Apr 2022'!N3/100)))</f>
        <v>1262.7618181818179</v>
      </c>
      <c r="E17" s="76">
        <f>IF(AND('NT Apr 2022'!P3&gt;0,'NT Apr 2022'!R3&gt;0),IF($C$12*$C$13&lt;'NT Apr 2022'!P3,0,IF($C$12*$C$13&lt;=('NT Apr 2022'!R3+'NT Apr 2022'!P3),(($C$12*$C$13-'NT Apr 2022'!P3)*'NT Apr 2022'!Q3/100),(('NT Apr 2022'!R3)*'NT Apr 2022'!Q3/100))),0)</f>
        <v>0</v>
      </c>
      <c r="F17" s="76">
        <f>IF(AND('NT Apr 2022'!Q3&gt;0,'NT Apr 2022'!S3&gt;0),IF($C$12*$C$13&lt;('NT Apr 2022'!R3+'NT Apr 2022'!P3),0,IF($C$12*$C$13&lt;=('NT Apr 2022'!T3+'NT Apr 2022'!R3+'NT Apr 2022'!P3),(($C$12*$C$13-('NT Apr 2022'!R3+'NT Apr 2022'!P3))*'NT Apr 2022'!S3/100),('NT Apr 2022'!T3*'NT Apr 2022'!S3/100))),0)</f>
        <v>0</v>
      </c>
      <c r="G17" s="78">
        <f>IF(AND('NT Apr 2022'!R3&gt;0,'NT Apr 2022'!T3&gt;0),IF(($C$12*$C$13&lt;'NT Apr 2022'!T3),(0),($C$12*$C$13-'NT Apr 2022'!T3)*'NT Apr 2022'!U3/100),IF(AND('NT Apr 2022'!R3&gt;0,'NT Apr 2022'!T3=""),IF(($C$12*$C$13&lt;'NT Apr 2022'!R3+'NT Apr 2022'!P3),(0),(($C$12*$C$13-('NT Apr 2022'!R3+'NT Apr 2022'!P3))*'NT Apr 2022'!S3/100)),IF(AND('NT Apr 2022'!P3&gt;0,'NT Apr 2022'!R3=""&gt;0),IF(($C$12*$C$13&lt;'NT Apr 2022'!P3),(0),($C$12*$C$13-'NT Apr 2022'!P3)*'NT Apr 2022'!Q3/100),0)))</f>
        <v>0</v>
      </c>
      <c r="H17" s="76">
        <f>($C$12*$C$14)*'NT Apr 2022'!W3/100</f>
        <v>304.52863636363634</v>
      </c>
      <c r="I17" s="79">
        <f>SUM(C17:H17)</f>
        <v>1635.159909090909</v>
      </c>
      <c r="J17" s="79">
        <f>(I17-C17)*4</f>
        <v>6269.1618181818176</v>
      </c>
      <c r="K17" s="79">
        <f>I17*4</f>
        <v>6540.6396363636359</v>
      </c>
      <c r="L17" s="80">
        <f>K17*1.1</f>
        <v>7194.7035999999998</v>
      </c>
      <c r="M17" s="81">
        <f>'NT Apr 2022'!BB3</f>
        <v>0</v>
      </c>
      <c r="N17" s="81">
        <f>'NT Apr 2022'!BC3</f>
        <v>0</v>
      </c>
      <c r="O17" s="81">
        <f>'NT Apr 2022'!BD3</f>
        <v>0</v>
      </c>
      <c r="P17" s="81">
        <f>'NT Apr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6540.6396363636359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6540.6396363636359</v>
      </c>
      <c r="U17" s="80">
        <f>S17*1.1</f>
        <v>7194.7035999999998</v>
      </c>
      <c r="V17" s="80">
        <f>T17*1.1</f>
        <v>7194.7035999999998</v>
      </c>
      <c r="W17" s="82">
        <f>'NT Apr 2022'!BP3</f>
        <v>0</v>
      </c>
      <c r="X17" s="83">
        <f>'NT Apr 2022'!BP3</f>
        <v>0</v>
      </c>
      <c r="Y17" s="92"/>
      <c r="Z17" s="92"/>
      <c r="AA17" s="92"/>
      <c r="AB17" s="92"/>
      <c r="AC17" s="92"/>
      <c r="AD17" s="92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</row>
    <row r="18" spans="1:44" ht="14" x14ac:dyDescent="0.15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6"/>
      <c r="Q18" s="96"/>
      <c r="R18" s="96"/>
      <c r="S18" s="96"/>
      <c r="T18" s="96"/>
      <c r="U18" s="96"/>
      <c r="V18" s="96"/>
      <c r="W18" s="96"/>
      <c r="X18" s="96"/>
      <c r="Y18" s="92"/>
      <c r="Z18" s="92"/>
      <c r="AA18" s="92"/>
      <c r="AB18" s="92"/>
      <c r="AC18" s="92"/>
      <c r="AD18" s="92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</row>
    <row r="19" spans="1:44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2"/>
      <c r="Z19" s="92"/>
      <c r="AA19" s="92"/>
      <c r="AB19" s="92"/>
      <c r="AC19" s="92"/>
      <c r="AD19" s="92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</row>
    <row r="20" spans="1:44" ht="14" x14ac:dyDescent="0.1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2"/>
      <c r="Z20" s="92"/>
      <c r="AA20" s="92"/>
      <c r="AB20" s="92"/>
      <c r="AC20" s="92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</row>
    <row r="21" spans="1:44" ht="14" x14ac:dyDescent="0.1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2"/>
      <c r="Z21" s="92"/>
      <c r="AA21" s="92"/>
      <c r="AB21" s="92"/>
      <c r="AC21" s="92"/>
      <c r="AD21" s="92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</row>
    <row r="22" spans="1:44" ht="14" x14ac:dyDescent="0.1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2"/>
      <c r="Z22" s="92"/>
      <c r="AA22" s="92"/>
      <c r="AB22" s="92"/>
      <c r="AC22" s="92"/>
      <c r="AD22" s="92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</row>
    <row r="23" spans="1:44" ht="14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2"/>
      <c r="Z23" s="92"/>
      <c r="AA23" s="92"/>
      <c r="AB23" s="92"/>
      <c r="AC23" s="92"/>
      <c r="AD23" s="92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</row>
    <row r="24" spans="1:44" ht="14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2"/>
      <c r="Z24" s="92"/>
      <c r="AA24" s="92"/>
      <c r="AB24" s="92"/>
      <c r="AC24" s="92"/>
      <c r="AD24" s="92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</row>
    <row r="25" spans="1:44" ht="14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2"/>
      <c r="Z25" s="92"/>
      <c r="AA25" s="92"/>
      <c r="AB25" s="92"/>
      <c r="AC25" s="92"/>
      <c r="AD25" s="92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</row>
    <row r="26" spans="1:44" ht="14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2"/>
      <c r="Z26" s="92"/>
      <c r="AA26" s="92"/>
      <c r="AB26" s="92"/>
      <c r="AC26" s="92"/>
      <c r="AD26" s="92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</row>
    <row r="27" spans="1:44" ht="14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2"/>
      <c r="Z27" s="92"/>
      <c r="AA27" s="92"/>
      <c r="AB27" s="92"/>
      <c r="AC27" s="92"/>
      <c r="AD27" s="92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</row>
    <row r="28" spans="1:44" ht="14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2"/>
      <c r="Z28" s="92"/>
      <c r="AA28" s="92"/>
      <c r="AB28" s="92"/>
      <c r="AC28" s="92"/>
      <c r="AD28" s="92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</row>
    <row r="29" spans="1:44" ht="14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2"/>
      <c r="Z29" s="92"/>
      <c r="AA29" s="92"/>
      <c r="AB29" s="92"/>
      <c r="AC29" s="92"/>
      <c r="AD29" s="92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</row>
    <row r="30" spans="1:44" ht="14" x14ac:dyDescent="0.1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2"/>
      <c r="Z30" s="92"/>
      <c r="AA30" s="92"/>
      <c r="AB30" s="92"/>
      <c r="AC30" s="92"/>
      <c r="AD30" s="92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</row>
    <row r="31" spans="1:44" ht="14" x14ac:dyDescent="0.1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2"/>
      <c r="Z31" s="92"/>
      <c r="AA31" s="92"/>
      <c r="AB31" s="92"/>
      <c r="AC31" s="92"/>
      <c r="AD31" s="92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</row>
    <row r="32" spans="1:44" ht="14" x14ac:dyDescent="0.1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2"/>
      <c r="Z32" s="92"/>
      <c r="AA32" s="92"/>
      <c r="AB32" s="92"/>
      <c r="AC32" s="92"/>
      <c r="AD32" s="92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</row>
    <row r="33" spans="1:44" ht="14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2"/>
      <c r="Z33" s="92"/>
      <c r="AA33" s="92"/>
      <c r="AB33" s="92"/>
      <c r="AC33" s="92"/>
      <c r="AD33" s="92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</row>
    <row r="34" spans="1:44" ht="14" x14ac:dyDescent="0.15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2"/>
      <c r="Z34" s="92"/>
      <c r="AA34" s="92"/>
      <c r="AB34" s="92"/>
      <c r="AC34" s="92"/>
      <c r="AD34" s="92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</row>
    <row r="35" spans="1:44" ht="14" x14ac:dyDescent="0.15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2"/>
      <c r="Z35" s="92"/>
      <c r="AA35" s="92"/>
      <c r="AB35" s="92"/>
      <c r="AC35" s="92"/>
      <c r="AD35" s="92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</row>
    <row r="36" spans="1:44" ht="14" x14ac:dyDescent="0.15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2"/>
      <c r="Z36" s="92"/>
      <c r="AA36" s="92"/>
      <c r="AB36" s="92"/>
      <c r="AC36" s="92"/>
      <c r="AD36" s="92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ht="14" x14ac:dyDescent="0.15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2"/>
      <c r="Z37" s="92"/>
      <c r="AA37" s="92"/>
      <c r="AB37" s="92"/>
      <c r="AC37" s="92"/>
      <c r="AD37" s="92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</row>
    <row r="38" spans="1:44" ht="14" x14ac:dyDescent="0.15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2"/>
      <c r="Z38" s="92"/>
      <c r="AA38" s="92"/>
      <c r="AB38" s="92"/>
      <c r="AC38" s="92"/>
      <c r="AD38" s="92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</row>
    <row r="39" spans="1:44" ht="14" x14ac:dyDescent="0.15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2"/>
      <c r="Z39" s="92"/>
      <c r="AA39" s="92"/>
      <c r="AB39" s="92"/>
      <c r="AC39" s="92"/>
      <c r="AD39" s="92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</row>
    <row r="40" spans="1:44" ht="14" x14ac:dyDescent="0.15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2"/>
      <c r="Z40" s="92"/>
      <c r="AA40" s="92"/>
      <c r="AB40" s="92"/>
      <c r="AC40" s="92"/>
      <c r="AD40" s="92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</row>
    <row r="41" spans="1:44" ht="14" x14ac:dyDescent="0.15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2"/>
      <c r="Z41" s="92"/>
      <c r="AA41" s="92"/>
      <c r="AB41" s="92"/>
      <c r="AC41" s="92"/>
      <c r="AD41" s="92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</row>
    <row r="42" spans="1:44" ht="14" x14ac:dyDescent="0.15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2"/>
      <c r="Z42" s="92"/>
      <c r="AA42" s="92"/>
      <c r="AB42" s="92"/>
      <c r="AC42" s="92"/>
      <c r="AD42" s="92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</row>
    <row r="43" spans="1:44" ht="14" x14ac:dyDescent="0.15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2"/>
      <c r="Z43" s="92"/>
      <c r="AA43" s="92"/>
      <c r="AB43" s="92"/>
      <c r="AC43" s="92"/>
      <c r="AD43" s="92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ht="14" x14ac:dyDescent="0.15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2"/>
      <c r="Z44" s="92"/>
      <c r="AA44" s="92"/>
      <c r="AB44" s="92"/>
      <c r="AC44" s="92"/>
      <c r="AD44" s="92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</row>
    <row r="45" spans="1:44" ht="14" x14ac:dyDescent="0.1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2"/>
      <c r="Z45" s="92"/>
      <c r="AA45" s="92"/>
      <c r="AB45" s="92"/>
      <c r="AC45" s="92"/>
      <c r="AD45" s="92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</row>
    <row r="46" spans="1:44" ht="14" x14ac:dyDescent="0.15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2"/>
      <c r="Z46" s="92"/>
      <c r="AA46" s="92"/>
      <c r="AB46" s="92"/>
      <c r="AC46" s="92"/>
      <c r="AD46" s="92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</row>
    <row r="47" spans="1:44" ht="14" x14ac:dyDescent="0.15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2"/>
      <c r="Z47" s="92"/>
      <c r="AA47" s="92"/>
      <c r="AB47" s="92"/>
      <c r="AC47" s="92"/>
      <c r="AD47" s="92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</row>
    <row r="48" spans="1:44" ht="14" x14ac:dyDescent="0.15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2"/>
      <c r="Z48" s="92"/>
      <c r="AA48" s="92"/>
      <c r="AB48" s="92"/>
      <c r="AC48" s="92"/>
      <c r="AD48" s="92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</row>
    <row r="49" spans="1:44" ht="14" x14ac:dyDescent="0.15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2"/>
      <c r="Z49" s="92"/>
      <c r="AA49" s="92"/>
      <c r="AB49" s="92"/>
      <c r="AC49" s="92"/>
      <c r="AD49" s="92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</row>
    <row r="50" spans="1:44" ht="14" x14ac:dyDescent="0.15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2"/>
      <c r="Z50" s="92"/>
      <c r="AA50" s="92"/>
      <c r="AB50" s="92"/>
      <c r="AC50" s="92"/>
      <c r="AD50" s="92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</row>
    <row r="51" spans="1:44" ht="14" x14ac:dyDescent="0.1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92"/>
      <c r="Z51" s="92"/>
      <c r="AA51" s="92"/>
      <c r="AB51" s="92"/>
      <c r="AC51" s="92"/>
      <c r="AD51" s="92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</row>
    <row r="52" spans="1:44" ht="14" x14ac:dyDescent="0.1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92"/>
      <c r="Z52" s="92"/>
      <c r="AA52" s="92"/>
      <c r="AB52" s="92"/>
      <c r="AC52" s="92"/>
      <c r="AD52" s="92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</row>
    <row r="53" spans="1:44" ht="14" x14ac:dyDescent="0.1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92"/>
      <c r="Z53" s="92"/>
      <c r="AA53" s="92"/>
      <c r="AB53" s="92"/>
      <c r="AC53" s="92"/>
      <c r="AD53" s="92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</row>
    <row r="54" spans="1:44" ht="14" x14ac:dyDescent="0.1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92"/>
      <c r="Z54" s="92"/>
      <c r="AA54" s="92"/>
      <c r="AB54" s="92"/>
      <c r="AC54" s="92"/>
      <c r="AD54" s="92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</row>
    <row r="55" spans="1:44" ht="14" x14ac:dyDescent="0.1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92"/>
      <c r="Z55" s="92"/>
      <c r="AA55" s="92"/>
      <c r="AB55" s="92"/>
      <c r="AC55" s="92"/>
      <c r="AD55" s="92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</row>
    <row r="56" spans="1:44" ht="14" x14ac:dyDescent="0.1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92"/>
      <c r="Z56" s="92"/>
      <c r="AA56" s="92"/>
      <c r="AB56" s="92"/>
      <c r="AC56" s="92"/>
      <c r="AD56" s="92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</row>
  </sheetData>
  <sheetProtection algorithmName="SHA-512" hashValue="WZPUkVXX1Qp1+ZxCBUdJNmJmDmwGO/Qq6xIpOn59C/cPlQcm9nKPqMNtBo1MZjl+T5Ykg90R9sdhe4SiTLbfYA==" saltValue="USknzF1xf9pJ9wmXXrZAcg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EA0F-9911-DA44-B595-80063EEC1EF8}">
  <sheetPr codeName="Sheet23">
    <tabColor theme="9" tint="0.79998168889431442"/>
  </sheetPr>
  <dimension ref="A1:AR56"/>
  <sheetViews>
    <sheetView zoomScale="90" zoomScaleNormal="90" workbookViewId="0">
      <selection activeCell="N26" sqref="N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83" t="s">
        <v>61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</row>
    <row r="2" spans="1:44" ht="14" x14ac:dyDescent="0.15">
      <c r="A2" s="185" t="s">
        <v>60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</row>
    <row r="3" spans="1:44" ht="15" thickBot="1" x14ac:dyDescent="0.2">
      <c r="A3" s="183"/>
      <c r="B3" s="183"/>
      <c r="C3" s="183"/>
      <c r="D3" s="183"/>
      <c r="E3" s="183"/>
      <c r="F3" s="183"/>
      <c r="G3" s="186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83"/>
      <c r="Z4" s="183"/>
      <c r="AA4" s="183"/>
      <c r="AB4" s="183"/>
      <c r="AC4" s="183"/>
      <c r="AD4" s="183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83"/>
      <c r="Z5" s="183"/>
      <c r="AA5" s="183"/>
      <c r="AB5" s="183"/>
      <c r="AC5" s="183"/>
      <c r="AD5" s="183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83"/>
      <c r="Z6" s="183"/>
      <c r="AA6" s="183"/>
      <c r="AB6" s="183"/>
      <c r="AC6" s="183"/>
      <c r="AD6" s="183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4"/>
      <c r="AJ7" s="184"/>
      <c r="AK7" s="184"/>
      <c r="AL7" s="184"/>
      <c r="AM7" s="184"/>
      <c r="AN7" s="184"/>
      <c r="AO7" s="184"/>
      <c r="AP7" s="184"/>
      <c r="AQ7" s="184"/>
      <c r="AR7" s="184"/>
    </row>
    <row r="8" spans="1:44" ht="18" customHeight="1" thickBot="1" x14ac:dyDescent="0.2">
      <c r="A8" s="104" t="str">
        <f>'NT Oct 2021'!K2</f>
        <v>Jacana Energy</v>
      </c>
      <c r="B8" s="105" t="str">
        <f>'NT Oct 2021'!L2</f>
        <v xml:space="preserve">Regulated </v>
      </c>
      <c r="C8" s="76">
        <f>IF('NT Oct 2021'!BP2=0,91*'NT Oct 2021'!M2/100,(91*'NT Oct 2021'!M2/100)+'NT Oct 2021'!BP2/4)</f>
        <v>67.869447100000002</v>
      </c>
      <c r="D8" s="76">
        <f>IF('NT Oct 2021'!O2="",$C$5*'NT Oct 2021'!N2/100,IF($C$5&gt;='NT Oct 2021'!P2,('NT Oct 2021'!P2*'NT Oct 2021'!N2/100),($C$5*'NT Oct 2021'!N2/100)))</f>
        <v>1409.9180000000001</v>
      </c>
      <c r="E8" s="76">
        <f>IF(AND('NT Oct 2021'!P2&gt;0,'NT Oct 2021'!R2&gt;0),IF($C$5&lt;'NT Oct 2021'!P2,0,IF($C$5&lt;=('NT Oct 2021'!R2+'NT Oct 2021'!P2),(($C$5-'NT Oct 2021'!P2)*'NT Oct 2021'!Q2/100),(('NT Oct 2021'!R2)*'NT Oct 2021'!Q2/100))),0)</f>
        <v>0</v>
      </c>
      <c r="F8" s="76">
        <f>IF(AND('NT Oct 2021'!Q2&gt;0,'NT Oct 2021'!S2&gt;0),IF($C$5&lt;('NT Oct 2021'!R2+'NT Oct 2021'!P2),0,IF($C$5&lt;=('NT Oct 2021'!T2+'NT Oct 2021'!R2+'NT Oct 2021'!P2),(($C$5-('NT Oct 2021'!R2+'NT Oct 2021'!P2))*'NT Oct 2021'!S2/100),('NT Oct 2021'!T2*'NT Oct 2021'!S2/100))),0)</f>
        <v>0</v>
      </c>
      <c r="G8" s="78">
        <v>0</v>
      </c>
      <c r="H8" s="76">
        <f>IF(AND('NT Oct 2021'!R2&gt;0,'NT Oct 2021'!T2&gt;0),IF(($C$5&lt;'NT Oct 2021'!T2),(0),($C$5-'NT Oct 2021'!T2)*'NT Oct 2021'!U2/100),IF(AND('NT Oct 2021'!R2&gt;0,'NT Oct 2021'!T2=""),IF(($C$5&lt;'NT Oct 2021'!R2+'NT Oct 2021'!P2),(0),(($C$5-('NT Oct 2021'!R2+'NT Oct 2021'!P2))*'NT Oct 2021'!S2/100)),IF(AND('NT Oct 2021'!P2&gt;0,'NT Oct 2021'!R2=""&gt;0),IF(($C$5&lt;'NT Oct 2021'!P2),(0),($C$5-'NT Oct 2021'!P2)*'NT Oct 2021'!Q2/100),0)))</f>
        <v>0</v>
      </c>
      <c r="I8" s="79">
        <f>SUM(C8:H8)</f>
        <v>1477.7874471</v>
      </c>
      <c r="J8" s="79">
        <f>(I8-C8)*4</f>
        <v>5639.6720000000005</v>
      </c>
      <c r="K8" s="79">
        <f>I8*4</f>
        <v>5911.1497884</v>
      </c>
      <c r="L8" s="80">
        <f>K8*1.1</f>
        <v>6502.2647672400008</v>
      </c>
      <c r="M8" s="81">
        <f>'NT Oct 2021'!BB2</f>
        <v>0</v>
      </c>
      <c r="N8" s="81">
        <f>'NT Oct 2021'!BC2</f>
        <v>0</v>
      </c>
      <c r="O8" s="81">
        <f>'NT Oct 2021'!BD2</f>
        <v>0</v>
      </c>
      <c r="P8" s="81">
        <f>'NT Oct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5911.1497884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5911.1497884</v>
      </c>
      <c r="U8" s="80">
        <f>S8*1.1</f>
        <v>6502.2647672400008</v>
      </c>
      <c r="V8" s="80">
        <f>T8*1.1</f>
        <v>6502.2647672400008</v>
      </c>
      <c r="W8" s="82">
        <f>'NT Oct 2021'!BL2</f>
        <v>0</v>
      </c>
      <c r="X8" s="83" t="str">
        <f>'NT Oct 2021'!BM2</f>
        <v>n</v>
      </c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4"/>
      <c r="AJ8" s="184"/>
      <c r="AK8" s="184"/>
      <c r="AL8" s="184"/>
      <c r="AM8" s="184"/>
      <c r="AN8" s="184"/>
      <c r="AO8" s="184"/>
      <c r="AP8" s="184"/>
      <c r="AQ8" s="184"/>
      <c r="AR8" s="184"/>
    </row>
    <row r="9" spans="1:44" ht="14" x14ac:dyDescent="0.1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</row>
    <row r="10" spans="1:44" ht="15" thickBot="1" x14ac:dyDescent="0.2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6"/>
      <c r="U10" s="183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</row>
    <row r="17" spans="1:44" ht="18" customHeight="1" thickBot="1" x14ac:dyDescent="0.2">
      <c r="A17" s="104" t="str">
        <f>'NT Oct 2021'!K3</f>
        <v>Jacana Energy</v>
      </c>
      <c r="B17" s="105" t="str">
        <f>'NT Oct 2021'!L3</f>
        <v xml:space="preserve">Regulated </v>
      </c>
      <c r="C17" s="76">
        <f>IF('NT Oct 2021'!BP3=0,91*'NT Oct 2021'!M3/100,(91*'NT Oct 2021'!M3/100)+'NT Oct 2021'!BP3/4)</f>
        <v>67.869447100000002</v>
      </c>
      <c r="D17" s="76">
        <f>IF('NT Oct 2021'!O3="",$C$12*$C$13*'NT Oct 2021'!N3/100,IF($C$12*$C$13&gt;='NT Oct 2021'!P3,('NT Oct 2021'!P3*'NT Oct 2021'!N3/100),($C$12*$C$13*'NT Oct 2021'!N3/100)))</f>
        <v>1262.7614999999998</v>
      </c>
      <c r="E17" s="76">
        <f>IF(AND('NT Oct 2021'!P3&gt;0,'NT Oct 2021'!R3&gt;0),IF($C$12*$C$13&lt;'NT Oct 2021'!P3,0,IF($C$12*$C$13&lt;=('NT Oct 2021'!R3+'NT Oct 2021'!P3),(($C$12*$C$13-'NT Oct 2021'!P3)*'NT Oct 2021'!Q3/100),(('NT Oct 2021'!R3)*'NT Oct 2021'!Q3/100))),0)</f>
        <v>0</v>
      </c>
      <c r="F17" s="76">
        <f>IF(AND('NT Oct 2021'!Q3&gt;0,'NT Oct 2021'!S3&gt;0),IF($C$12*$C$13&lt;('NT Oct 2021'!R3+'NT Oct 2021'!P3),0,IF($C$12*$C$13&lt;=('NT Oct 2021'!T3+'NT Oct 2021'!R3+'NT Oct 2021'!P3),(($C$12*$C$13-('NT Oct 2021'!R3+'NT Oct 2021'!P3))*'NT Oct 2021'!S3/100),('NT Oct 2021'!T3*'NT Oct 2021'!S3/100))),0)</f>
        <v>0</v>
      </c>
      <c r="G17" s="78">
        <f>IF(AND('NT Oct 2021'!R3&gt;0,'NT Oct 2021'!T3&gt;0),IF(($C$12*$C$13&lt;'NT Oct 2021'!T3),(0),($C$12*$C$13-'NT Oct 2021'!T3)*'NT Oct 2021'!U3/100),IF(AND('NT Oct 2021'!R3&gt;0,'NT Oct 2021'!T3=""),IF(($C$12*$C$13&lt;'NT Oct 2021'!R3+'NT Oct 2021'!P3),(0),(($C$12*$C$13-('NT Oct 2021'!R3+'NT Oct 2021'!P3))*'NT Oct 2021'!S3/100)),IF(AND('NT Oct 2021'!P3&gt;0,'NT Oct 2021'!R3=""&gt;0),IF(($C$12*$C$13&lt;'NT Oct 2021'!P3),(0),($C$12*$C$13-'NT Oct 2021'!P3)*'NT Oct 2021'!Q3/100),0)))</f>
        <v>0</v>
      </c>
      <c r="H17" s="76">
        <f>($C$12*$C$14)*'NT Oct 2021'!W3/100</f>
        <v>304.52850000000001</v>
      </c>
      <c r="I17" s="79">
        <f>SUM(C17:H17)</f>
        <v>1635.1594470999999</v>
      </c>
      <c r="J17" s="79">
        <f>(I17-C17)*4</f>
        <v>6269.16</v>
      </c>
      <c r="K17" s="79">
        <f>I17*4</f>
        <v>6540.6377883999994</v>
      </c>
      <c r="L17" s="80">
        <f>K17*1.1</f>
        <v>7194.7015672400003</v>
      </c>
      <c r="M17" s="81">
        <f>'NT Oct 2021'!BB3</f>
        <v>0</v>
      </c>
      <c r="N17" s="81">
        <f>'NT Oct 2021'!BC3</f>
        <v>0</v>
      </c>
      <c r="O17" s="81">
        <f>'NT Oct 2021'!BD3</f>
        <v>0</v>
      </c>
      <c r="P17" s="81">
        <f>'NT Oct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6540.6377883999994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6540.6377883999994</v>
      </c>
      <c r="U17" s="80">
        <f>S17*1.1</f>
        <v>7194.7015672400003</v>
      </c>
      <c r="V17" s="80">
        <f>T17*1.1</f>
        <v>7194.7015672400003</v>
      </c>
      <c r="W17" s="82">
        <f>'NT Oct 2021'!BP3</f>
        <v>0</v>
      </c>
      <c r="X17" s="83">
        <f>'NT Oct 2021'!BP3</f>
        <v>0</v>
      </c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</row>
    <row r="18" spans="1:44" ht="14" x14ac:dyDescent="0.15">
      <c r="A18" s="184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</row>
    <row r="19" spans="1:44" ht="14" x14ac:dyDescent="0.1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7"/>
      <c r="W19" s="187"/>
      <c r="X19" s="187"/>
      <c r="Y19" s="187"/>
      <c r="Z19" s="187"/>
      <c r="AA19" s="187"/>
      <c r="AB19" s="187"/>
      <c r="AC19" s="187"/>
      <c r="AD19" s="187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</row>
    <row r="20" spans="1:44" x14ac:dyDescent="0.15">
      <c r="A20" s="184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</row>
    <row r="21" spans="1:44" x14ac:dyDescent="0.15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</row>
    <row r="22" spans="1:44" x14ac:dyDescent="0.15">
      <c r="A22" s="184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</row>
    <row r="23" spans="1:44" x14ac:dyDescent="0.15">
      <c r="A23" s="184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</row>
    <row r="24" spans="1:44" x14ac:dyDescent="0.15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</row>
    <row r="25" spans="1:44" x14ac:dyDescent="0.15">
      <c r="A25" s="184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</row>
    <row r="26" spans="1:44" x14ac:dyDescent="0.15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</row>
    <row r="27" spans="1:44" x14ac:dyDescent="0.15">
      <c r="A27" s="184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</row>
    <row r="28" spans="1:44" x14ac:dyDescent="0.15">
      <c r="A28" s="184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</row>
    <row r="29" spans="1:44" x14ac:dyDescent="0.15">
      <c r="A29" s="184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</row>
    <row r="30" spans="1:44" x14ac:dyDescent="0.15">
      <c r="A30" s="184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</row>
    <row r="31" spans="1:44" x14ac:dyDescent="0.15">
      <c r="A31" s="184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</row>
    <row r="32" spans="1:44" x14ac:dyDescent="0.15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</row>
    <row r="33" spans="1:44" x14ac:dyDescent="0.15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</row>
    <row r="34" spans="1:44" x14ac:dyDescent="0.15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</row>
    <row r="35" spans="1:44" x14ac:dyDescent="0.15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</row>
    <row r="36" spans="1:44" x14ac:dyDescent="0.1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</row>
    <row r="37" spans="1:44" x14ac:dyDescent="0.15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</row>
    <row r="38" spans="1:44" x14ac:dyDescent="0.15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</row>
    <row r="39" spans="1:44" x14ac:dyDescent="0.15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</row>
    <row r="40" spans="1:44" x14ac:dyDescent="0.15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</row>
    <row r="41" spans="1:44" x14ac:dyDescent="0.15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</row>
    <row r="42" spans="1:44" x14ac:dyDescent="0.15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</row>
    <row r="43" spans="1:44" x14ac:dyDescent="0.15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</row>
    <row r="44" spans="1:44" x14ac:dyDescent="0.15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</row>
    <row r="45" spans="1:44" x14ac:dyDescent="0.15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</row>
    <row r="46" spans="1:44" x14ac:dyDescent="0.15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</row>
    <row r="47" spans="1:44" x14ac:dyDescent="0.15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</row>
    <row r="48" spans="1:44" x14ac:dyDescent="0.15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</row>
    <row r="49" spans="1:44" x14ac:dyDescent="0.15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</row>
    <row r="50" spans="1:44" x14ac:dyDescent="0.15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</row>
    <row r="51" spans="1:44" x14ac:dyDescent="0.15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</row>
    <row r="52" spans="1:44" x14ac:dyDescent="0.15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</row>
    <row r="53" spans="1:44" x14ac:dyDescent="0.15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</row>
    <row r="54" spans="1:44" x14ac:dyDescent="0.15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</row>
    <row r="55" spans="1:44" x14ac:dyDescent="0.15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</row>
    <row r="56" spans="1:44" x14ac:dyDescent="0.15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</row>
  </sheetData>
  <sheetProtection algorithmName="SHA-512" hashValue="6mbZo7aFEqZ5oi9rDD6MjKAqsq4a0uxjeYRAvTm9UvW43pMcaCES1va7gO/t4crtnmjAA2IRdy4/4X8XKKorqQ==" saltValue="8tfIdDWPLD8F7nhFxQling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F6E1-DC5D-6D40-A00F-961CC8BD4FF5}">
  <sheetPr codeName="Sheet20">
    <tabColor rgb="FFCD7B93"/>
  </sheetPr>
  <dimension ref="A1:AR50"/>
  <sheetViews>
    <sheetView zoomScale="90" zoomScaleNormal="90" workbookViewId="0">
      <selection activeCell="B28" sqref="B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76" t="s">
        <v>61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</row>
    <row r="2" spans="1:44" ht="14" x14ac:dyDescent="0.15">
      <c r="A2" s="178" t="s">
        <v>60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</row>
    <row r="3" spans="1:44" ht="15" thickBot="1" x14ac:dyDescent="0.2">
      <c r="A3" s="176"/>
      <c r="B3" s="176"/>
      <c r="C3" s="176"/>
      <c r="D3" s="176"/>
      <c r="E3" s="176"/>
      <c r="F3" s="176"/>
      <c r="G3" s="179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</row>
    <row r="4" spans="1:44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76"/>
      <c r="Z4" s="176"/>
      <c r="AA4" s="176"/>
      <c r="AB4" s="176"/>
      <c r="AC4" s="176"/>
      <c r="AD4" s="176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</row>
    <row r="5" spans="1:44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76"/>
      <c r="Z5" s="176"/>
      <c r="AA5" s="176"/>
      <c r="AB5" s="176"/>
      <c r="AC5" s="176"/>
      <c r="AD5" s="176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76"/>
      <c r="Z6" s="176"/>
      <c r="AA6" s="176"/>
      <c r="AB6" s="176"/>
      <c r="AC6" s="176"/>
      <c r="AD6" s="176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</row>
    <row r="7" spans="1:44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77"/>
      <c r="AJ7" s="177"/>
      <c r="AK7" s="177"/>
      <c r="AL7" s="177"/>
      <c r="AM7" s="177"/>
      <c r="AN7" s="177"/>
      <c r="AO7" s="177"/>
      <c r="AP7" s="177"/>
      <c r="AQ7" s="177"/>
      <c r="AR7" s="177"/>
    </row>
    <row r="8" spans="1:44" ht="18" customHeight="1" thickBot="1" x14ac:dyDescent="0.2">
      <c r="A8" s="104" t="str">
        <f>'NT Apr 2021'!K2</f>
        <v>Jacana Energy</v>
      </c>
      <c r="B8" s="105" t="str">
        <f>'NT Apr 2021'!L2</f>
        <v xml:space="preserve">Regulated </v>
      </c>
      <c r="C8" s="76">
        <f>IF('NT Apr 2021'!BP2=0,91*'NT Apr 2021'!M2/100,(91*'NT Apr 2021'!M2/100)+'NT Apr 2021'!BP2/4)</f>
        <v>66.347272727272724</v>
      </c>
      <c r="D8" s="76">
        <f>IF('NT Apr 2021'!O2="",$C$5*'NT Apr 2021'!N2/100,IF($C$5&gt;='NT Apr 2021'!P2,('NT Apr 2021'!P2*'NT Apr 2021'!N2/100),($C$5*'NT Apr 2021'!N2/100)))</f>
        <v>1378.1818181818182</v>
      </c>
      <c r="E8" s="76">
        <f>IF(AND('NT Apr 2021'!P2&gt;0,'NT Apr 2021'!R2&gt;0),IF($C$5&lt;'NT Apr 2021'!P2,0,IF($C$5&lt;=('NT Apr 2021'!R2+'NT Apr 2021'!P2),(($C$5-'NT Apr 2021'!P2)*'NT Apr 2021'!Q2/100),(('NT Apr 2021'!R2)*'NT Apr 2021'!Q2/100))),0)</f>
        <v>0</v>
      </c>
      <c r="F8" s="76">
        <f>IF(AND('NT Apr 2021'!Q2&gt;0,'NT Apr 2021'!S2&gt;0),IF($C$5&lt;('NT Apr 2021'!R2+'NT Apr 2021'!P2),0,IF($C$5&lt;=('NT Apr 2021'!T2+'NT Apr 2021'!R2+'NT Apr 2021'!P2),(($C$5-('NT Apr 2021'!R2+'NT Apr 2021'!P2))*'NT Apr 2021'!S2/100),('NT Apr 2021'!T2*'NT Apr 2021'!S2/100))),0)</f>
        <v>0</v>
      </c>
      <c r="G8" s="78">
        <v>0</v>
      </c>
      <c r="H8" s="76">
        <f>IF(AND('NT Apr 2021'!R2&gt;0,'NT Apr 2021'!T2&gt;0),IF(($C$5&lt;'NT Apr 2021'!T2),(0),($C$5-'NT Apr 2021'!T2)*'NT Apr 2021'!U2/100),IF(AND('NT Apr 2021'!R2&gt;0,'NT Apr 2021'!T2=""),IF(($C$5&lt;'NT Apr 2021'!R2+'NT Apr 2021'!P2),(0),(($C$5-('NT Apr 2021'!R2+'NT Apr 2021'!P2))*'NT Apr 2021'!S2/100)),IF(AND('NT Apr 2021'!P2&gt;0,'NT Apr 2021'!R2=""&gt;0),IF(($C$5&lt;'NT Apr 2021'!P2),(0),($C$5-'NT Apr 2021'!P2)*'NT Apr 2021'!Q2/100),0)))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2021'!BB2</f>
        <v>0</v>
      </c>
      <c r="N8" s="81">
        <f>'NT Apr 2021'!BC2</f>
        <v>0</v>
      </c>
      <c r="O8" s="81">
        <f>'NT Apr 2021'!BD2</f>
        <v>0</v>
      </c>
      <c r="P8" s="81">
        <f>'NT Apr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2021'!BL2</f>
        <v>0</v>
      </c>
      <c r="X8" s="83" t="str">
        <f>'NT Apr 2021'!BM2</f>
        <v>n</v>
      </c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77"/>
      <c r="AJ8" s="177"/>
      <c r="AK8" s="177"/>
      <c r="AL8" s="177"/>
      <c r="AM8" s="177"/>
      <c r="AN8" s="177"/>
      <c r="AO8" s="177"/>
      <c r="AP8" s="177"/>
      <c r="AQ8" s="177"/>
      <c r="AR8" s="177"/>
    </row>
    <row r="9" spans="1:44" ht="14" x14ac:dyDescent="0.15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</row>
    <row r="10" spans="1:44" ht="15" thickBot="1" x14ac:dyDescent="0.2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9"/>
      <c r="U10" s="176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</row>
    <row r="11" spans="1:44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</row>
    <row r="12" spans="1:44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</row>
    <row r="13" spans="1:44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</row>
    <row r="14" spans="1:44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</row>
    <row r="16" spans="1:44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</row>
    <row r="17" spans="1:44" ht="18" customHeight="1" thickBot="1" x14ac:dyDescent="0.2">
      <c r="A17" s="104" t="str">
        <f>'NT Apr 2021'!K3</f>
        <v>Jacana Energy</v>
      </c>
      <c r="B17" s="105" t="str">
        <f>'NT Apr 2021'!L3</f>
        <v xml:space="preserve">Regulated </v>
      </c>
      <c r="C17" s="76">
        <f>IF('NT Apr 2021'!BP3=0,91*'NT Apr 2021'!M3/100,(91*'NT Apr 2021'!M3/100)+'NT Apr 2021'!BP3/4)</f>
        <v>66.347272727272724</v>
      </c>
      <c r="D17" s="76">
        <f>IF('NT Apr 2021'!O3="",$C$12*$C$13*'NT Apr 2021'!N3/100,IF($C$12*$C$13&gt;='NT Apr 2021'!P3,('NT Apr 2021'!P3*'NT Apr 2021'!N3/100),($C$12*$C$13*'NT Apr 2021'!N3/100)))</f>
        <v>1234.2272727272725</v>
      </c>
      <c r="E17" s="76">
        <f>IF(AND('NT Apr 2021'!P3&gt;0,'NT Apr 2021'!R3&gt;0),IF($C$12*$C$13&lt;'NT Apr 2021'!P3,0,IF($C$12*$C$13&lt;=('NT Apr 2021'!R3+'NT Apr 2021'!P3),(($C$12*$C$13-'NT Apr 2021'!P3)*'NT Apr 2021'!Q3/100),(('NT Apr 2021'!R3)*'NT Apr 2021'!Q3/100))),0)</f>
        <v>0</v>
      </c>
      <c r="F17" s="76">
        <f>IF(AND('NT Apr 2021'!Q3&gt;0,'NT Apr 2021'!S3&gt;0),IF($C$12*$C$13&lt;('NT Apr 2021'!R3+'NT Apr 2021'!P3),0,IF($C$12*$C$13&lt;=('NT Apr 2021'!T3+'NT Apr 2021'!R3+'NT Apr 2021'!P3),(($C$12*$C$13-('NT Apr 2021'!R3+'NT Apr 2021'!P3))*'NT Apr 2021'!S3/100),('NT Apr 2021'!T3*'NT Apr 2021'!S3/100))),0)</f>
        <v>0</v>
      </c>
      <c r="G17" s="78">
        <f>IF(AND('NT Apr 2021'!R3&gt;0,'NT Apr 2021'!T3&gt;0),IF(($C$12*$C$13&lt;'NT Apr 2021'!T3),(0),($C$12*$C$13-'NT Apr 2021'!T3)*'NT Apr 2021'!U3/100),IF(AND('NT Apr 2021'!R3&gt;0,'NT Apr 2021'!T3=""),IF(($C$12*$C$13&lt;'NT Apr 2021'!R3+'NT Apr 2021'!P3),(0),(($C$12*$C$13-('NT Apr 2021'!R3+'NT Apr 2021'!P3))*'NT Apr 2021'!S3/100)),IF(AND('NT Apr 2021'!P3&gt;0,'NT Apr 2021'!R3=""&gt;0),IF(($C$12*$C$13&lt;'NT Apr 2021'!P3),(0),($C$12*$C$13-'NT Apr 2021'!P3)*'NT Apr 2021'!Q3/100),0)))</f>
        <v>0</v>
      </c>
      <c r="H17" s="76">
        <f>($C$12*$C$14)*'NT Apr 2021'!W3/100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2021'!BB3</f>
        <v>0</v>
      </c>
      <c r="N17" s="81">
        <f>'NT Apr 2021'!BC3</f>
        <v>0</v>
      </c>
      <c r="O17" s="81">
        <f>'NT Apr 2021'!BD3</f>
        <v>0</v>
      </c>
      <c r="P17" s="81">
        <f>'NT Apr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2021'!BP3</f>
        <v>0</v>
      </c>
      <c r="X17" s="83">
        <f>'NT Apr 2021'!BP3</f>
        <v>0</v>
      </c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</row>
    <row r="18" spans="1:44" ht="14" x14ac:dyDescent="0.1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</row>
    <row r="19" spans="1:44" ht="14" x14ac:dyDescent="0.15">
      <c r="A19" s="176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80"/>
      <c r="W19" s="180"/>
      <c r="X19" s="180"/>
      <c r="Y19" s="180"/>
      <c r="Z19" s="180"/>
      <c r="AA19" s="180"/>
      <c r="AB19" s="180"/>
      <c r="AC19" s="180"/>
      <c r="AD19" s="180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</row>
    <row r="20" spans="1:44" x14ac:dyDescent="0.1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</row>
    <row r="21" spans="1:44" x14ac:dyDescent="0.1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</row>
    <row r="22" spans="1:44" x14ac:dyDescent="0.1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</row>
    <row r="23" spans="1:44" x14ac:dyDescent="0.1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</row>
    <row r="24" spans="1:44" x14ac:dyDescent="0.1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</row>
    <row r="25" spans="1:44" x14ac:dyDescent="0.1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</row>
    <row r="26" spans="1:44" x14ac:dyDescent="0.1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</row>
    <row r="27" spans="1:44" x14ac:dyDescent="0.1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</row>
    <row r="28" spans="1:44" x14ac:dyDescent="0.1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</row>
    <row r="29" spans="1:44" x14ac:dyDescent="0.1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</row>
    <row r="30" spans="1:44" x14ac:dyDescent="0.1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</row>
    <row r="31" spans="1:44" x14ac:dyDescent="0.1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</row>
    <row r="32" spans="1:44" x14ac:dyDescent="0.1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</row>
    <row r="33" spans="1:44" x14ac:dyDescent="0.1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</row>
    <row r="34" spans="1:44" x14ac:dyDescent="0.1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</row>
    <row r="35" spans="1:44" x14ac:dyDescent="0.1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</row>
    <row r="36" spans="1:44" x14ac:dyDescent="0.1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</row>
    <row r="37" spans="1:44" x14ac:dyDescent="0.1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</row>
    <row r="38" spans="1:44" x14ac:dyDescent="0.1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</row>
    <row r="39" spans="1:44" x14ac:dyDescent="0.1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</row>
    <row r="40" spans="1:44" x14ac:dyDescent="0.1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</row>
    <row r="41" spans="1:44" x14ac:dyDescent="0.1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</row>
    <row r="42" spans="1:44" x14ac:dyDescent="0.1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</row>
    <row r="43" spans="1:44" x14ac:dyDescent="0.15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</row>
    <row r="44" spans="1:44" x14ac:dyDescent="0.15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</row>
    <row r="45" spans="1:44" x14ac:dyDescent="0.1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</row>
    <row r="46" spans="1:44" x14ac:dyDescent="0.1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</row>
    <row r="47" spans="1:44" x14ac:dyDescent="0.15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</row>
    <row r="48" spans="1:44" x14ac:dyDescent="0.1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</row>
    <row r="49" spans="1:44" x14ac:dyDescent="0.1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</row>
    <row r="50" spans="1:44" x14ac:dyDescent="0.15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</row>
  </sheetData>
  <sheetProtection algorithmName="SHA-512" hashValue="RDDDutQAdpdPUR1AiVESk5HKOenCu4Kihx8AfxZf6fnL+jF90wGDVDU5pXOrVdxRd4jwY8/W9HqKOwfThdtEgw==" saltValue="vplpWjI4cdFU+NBjXZAsew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9693D-A6B4-5249-B3E4-A9E3A6A37190}">
  <sheetPr codeName="Sheet19">
    <tabColor theme="7" tint="0.59999389629810485"/>
  </sheetPr>
  <dimension ref="A1:AW19"/>
  <sheetViews>
    <sheetView zoomScale="90" zoomScaleNormal="90" workbookViewId="0">
      <selection activeCell="F34" sqref="F34"/>
    </sheetView>
  </sheetViews>
  <sheetFormatPr baseColWidth="10" defaultRowHeight="13" x14ac:dyDescent="0.15"/>
  <cols>
    <col min="1" max="2" width="20.33203125" style="161" customWidth="1"/>
    <col min="3" max="9" width="12.1640625" style="161" customWidth="1"/>
    <col min="10" max="11" width="12.1640625" style="161" hidden="1" customWidth="1"/>
    <col min="12" max="16" width="12.1640625" style="161" customWidth="1"/>
    <col min="17" max="20" width="12.1640625" style="161" hidden="1" customWidth="1"/>
    <col min="21" max="24" width="12.1640625" style="161" customWidth="1"/>
    <col min="25" max="30" width="7.5" style="161" customWidth="1"/>
    <col min="31" max="16384" width="10.83203125" style="161"/>
  </cols>
  <sheetData>
    <row r="1" spans="1:49" ht="14" x14ac:dyDescent="0.15">
      <c r="A1" s="160" t="s">
        <v>61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49" ht="14" x14ac:dyDescent="0.15">
      <c r="A2" s="162" t="s">
        <v>60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49" ht="15" thickBot="1" x14ac:dyDescent="0.2">
      <c r="A3" s="160"/>
      <c r="B3" s="160"/>
      <c r="C3" s="160"/>
      <c r="D3" s="160"/>
      <c r="E3" s="160"/>
      <c r="F3" s="160"/>
      <c r="G3" s="163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60"/>
      <c r="Z4" s="160"/>
      <c r="AA4" s="160"/>
      <c r="AB4" s="160"/>
      <c r="AC4" s="160"/>
      <c r="AD4" s="160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60"/>
      <c r="Z5" s="160"/>
      <c r="AA5" s="160"/>
      <c r="AB5" s="160"/>
      <c r="AC5" s="160"/>
      <c r="AD5" s="160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60"/>
      <c r="Z6" s="160"/>
      <c r="AA6" s="160"/>
      <c r="AB6" s="160"/>
      <c r="AC6" s="160"/>
      <c r="AD6" s="160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64"/>
      <c r="Z7" s="164"/>
      <c r="AA7" s="164"/>
      <c r="AB7" s="164"/>
      <c r="AC7" s="164"/>
      <c r="AD7" s="164"/>
      <c r="AE7" s="164"/>
      <c r="AF7" s="164"/>
      <c r="AG7" s="164"/>
      <c r="AH7" s="164"/>
    </row>
    <row r="8" spans="1:49" ht="18" customHeight="1" thickBot="1" x14ac:dyDescent="0.2">
      <c r="A8" s="104" t="str">
        <f>'NT Oct 2020'!K2</f>
        <v>Jacana Energy</v>
      </c>
      <c r="B8" s="105" t="str">
        <f>'NT Oct 2020'!L2</f>
        <v xml:space="preserve">Regulated </v>
      </c>
      <c r="C8" s="76">
        <f>IF('NT Oct 2020'!BP2=0,91*'NT Oct 2020'!M2/100,(91*'NT Oct 2020'!M2/100)+'NT Oct 2020'!BP2/4)</f>
        <v>66.347272727272724</v>
      </c>
      <c r="D8" s="76">
        <f>IF('NT Oct 2020'!O2="",$C$5*'NT Oct 2020'!N2/100,IF($C$5&gt;='NT Oct 2020'!P2,('NT Oct 2020'!P2*'NT Oct 2020'!N2/100),($C$5*'NT Oct 2020'!N2/100)))</f>
        <v>1378.1818181818182</v>
      </c>
      <c r="E8" s="76">
        <f>IF(AND('NT Oct 2020'!P2&gt;0,'NT Oct 2020'!R2&gt;0),IF($C$5&lt;'NT Oct 2020'!P2,0,IF($C$5&lt;=('NT Oct 2020'!R2+'NT Oct 2020'!P2),(($C$5-'NT Oct 2020'!P2)*'NT Oct 2020'!Q2/100),(('NT Oct 2020'!R2)*'NT Oct 2020'!Q2/100))),0)</f>
        <v>0</v>
      </c>
      <c r="F8" s="76">
        <f>IF(AND('NT Oct 2020'!Q2&gt;0,'NT Oct 2020'!S2&gt;0),IF($C$5&lt;('NT Oct 2020'!R2+'NT Oct 2020'!P2),0,IF($C$5&lt;=('NT Oct 2020'!T2+'NT Oct 2020'!R2+'NT Oct 2020'!P2),(($C$5-('NT Oct 2020'!R2+'NT Oct 2020'!P2))*'NT Oct 2020'!S2/100),('NT Oct 2020'!T2*'NT Oct 2020'!S2/100))),0)</f>
        <v>0</v>
      </c>
      <c r="G8" s="78">
        <v>0</v>
      </c>
      <c r="H8" s="76">
        <f>IF(AND('NT Oct 2020'!R2&gt;0,'NT Oct 2020'!T2&gt;0),IF(($C$5&lt;'NT Oct 2020'!T2),(0),($C$5-'NT Oct 2020'!T2)*'NT Oct 2020'!U2/100),IF(AND('NT Oct 2020'!R2&gt;0,'NT Oct 2020'!T2=""),IF(($C$5&lt;'NT Oct 2020'!R2+'NT Oct 2020'!P2),(0),(($C$5-('NT Oct 2020'!R2+'NT Oct 2020'!P2))*'NT Oct 2020'!S2/100)),IF(AND('NT Oct 2020'!P2&gt;0,'NT Oct 2020'!R2=""&gt;0),IF(($C$5&lt;'NT Oct 2020'!P2),(0),($C$5-'NT Oct 2020'!P2)*'NT Oct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2020'!BB2</f>
        <v>0</v>
      </c>
      <c r="N8" s="81">
        <f>'NT Oct 2020'!BC2</f>
        <v>0</v>
      </c>
      <c r="O8" s="81">
        <f>'NT Oct 2020'!BD2</f>
        <v>0</v>
      </c>
      <c r="P8" s="81">
        <f>'NT Oct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2020'!BL2</f>
        <v>0</v>
      </c>
      <c r="X8" s="83" t="str">
        <f>'NT Oct 2020'!BM2</f>
        <v>n</v>
      </c>
      <c r="Y8" s="164"/>
      <c r="Z8" s="164"/>
      <c r="AA8" s="164"/>
      <c r="AB8" s="164"/>
      <c r="AC8" s="164"/>
      <c r="AD8" s="164"/>
      <c r="AE8" s="164"/>
      <c r="AF8" s="164"/>
      <c r="AG8" s="164"/>
      <c r="AH8" s="164"/>
    </row>
    <row r="9" spans="1:49" ht="14" x14ac:dyDescent="0.15"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</row>
    <row r="10" spans="1:49" ht="15" thickBot="1" x14ac:dyDescent="0.2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3"/>
      <c r="U10" s="160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</row>
    <row r="17" spans="1:34" ht="18" customHeight="1" thickBot="1" x14ac:dyDescent="0.2">
      <c r="A17" s="104" t="str">
        <f>'NT Oct 2020'!K3</f>
        <v>Jacana Energy</v>
      </c>
      <c r="B17" s="105" t="str">
        <f>'NT Oct 2020'!L3</f>
        <v xml:space="preserve">Regulated </v>
      </c>
      <c r="C17" s="76">
        <f>IF('NT Oct 2020'!BP3=0,91*'NT Oct 2020'!M3/100,(91*'NT Oct 2020'!M3/100)+'NT Oct 2020'!BP3/4)</f>
        <v>66.347272727272724</v>
      </c>
      <c r="D17" s="76">
        <f>IF('NT Oct 2020'!O3="",$C$12*$C$13*'NT Oct 2020'!N3/100,IF($C$12*$C$13&gt;='NT Oct 2020'!P3,('NT Oct 2020'!P3*'NT Oct 2020'!N3/100),($C$12*$C$13*'NT Oct 2020'!N3/100)))</f>
        <v>1234.2272727272725</v>
      </c>
      <c r="E17" s="76">
        <f>IF(AND('NT Oct 2020'!P3&gt;0,'NT Oct 2020'!R3&gt;0),IF($C$12*$C$13&lt;'NT Oct 2020'!P3,0,IF($C$12*$C$13&lt;=('NT Oct 2020'!R3+'NT Oct 2020'!P3),(($C$12*$C$13-'NT Oct 2020'!P3)*'NT Oct 2020'!Q3/100),(('NT Oct 2020'!R3)*'NT Oct 2020'!Q3/100))),0)</f>
        <v>0</v>
      </c>
      <c r="F17" s="76">
        <f>IF(AND('NT Oct 2020'!Q3&gt;0,'NT Oct 2020'!S3&gt;0),IF($C$12*$C$13&lt;('NT Oct 2020'!R3+'NT Oct 2020'!P3),0,IF($C$12*$C$13&lt;=('NT Oct 2020'!T3+'NT Oct 2020'!R3+'NT Oct 2020'!P3),(($C$12*$C$13-('NT Oct 2020'!R3+'NT Oct 2020'!P3))*'NT Oct 2020'!S3/100),('NT Oct 2020'!T3*'NT Oct 2020'!S3/100))),0)</f>
        <v>0</v>
      </c>
      <c r="G17" s="78">
        <f>IF(AND('NT Oct 2020'!R3&gt;0,'NT Oct 2020'!T3&gt;0),IF(($C$12*$C$13&lt;'NT Oct 2020'!T3),(0),($C$12*$C$13-'NT Oct 2020'!T3)*'NT Oct 2020'!U3/100),IF(AND('NT Oct 2020'!R3&gt;0,'NT Oct 2020'!T3=""),IF(($C$12*$C$13&lt;'NT Oct 2020'!R3+'NT Oct 2020'!P3),(0),(($C$12*$C$13-('NT Oct 2020'!R3+'NT Oct 2020'!P3))*'NT Oct 2020'!S3/100)),IF(AND('NT Oct 2020'!P3&gt;0,'NT Oct 2020'!R3=""&gt;0),IF(($C$12*$C$13&lt;'NT Oct 2020'!P3),(0),($C$12*$C$13-'NT Oct 2020'!P3)*'NT Oct 2020'!Q3/100),0)))</f>
        <v>0</v>
      </c>
      <c r="H17" s="76">
        <f>($C$12*$C$14)*'NT Oct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2020'!BB3</f>
        <v>0</v>
      </c>
      <c r="N17" s="81">
        <f>'NT Oct 2020'!BC3</f>
        <v>0</v>
      </c>
      <c r="O17" s="81">
        <f>'NT Oct 2020'!BD3</f>
        <v>0</v>
      </c>
      <c r="P17" s="81">
        <f>'NT Oct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2020'!BP3</f>
        <v>0</v>
      </c>
      <c r="X17" s="83">
        <f>'NT Oct 2020'!BP3</f>
        <v>0</v>
      </c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</row>
    <row r="18" spans="1:34" ht="14" x14ac:dyDescent="0.15"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</row>
    <row r="19" spans="1:34" ht="14" x14ac:dyDescent="0.15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4"/>
      <c r="W19" s="164"/>
      <c r="X19" s="164"/>
      <c r="Y19" s="164"/>
      <c r="Z19" s="164"/>
      <c r="AA19" s="164"/>
      <c r="AB19" s="164"/>
      <c r="AC19" s="164"/>
      <c r="AD19" s="164"/>
    </row>
  </sheetData>
  <sheetProtection algorithmName="SHA-512" hashValue="KImwaRE7sGuiuNqcnNE3kkohpRd6cxnoLxDdz3sNiy0aKJ+ksXil6B/WQDq07VCA8cJ8YuoEVx4UCC0Qh03bqA==" saltValue="NujOhdjbc4IUJWE8OiOffw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583A-1295-1945-9DFB-31F30FF6D1F1}">
  <sheetPr codeName="Sheet2">
    <tabColor theme="5" tint="0.39997558519241921"/>
  </sheetPr>
  <dimension ref="A1:AW19"/>
  <sheetViews>
    <sheetView zoomScale="90" zoomScaleNormal="90" workbookViewId="0"/>
  </sheetViews>
  <sheetFormatPr baseColWidth="10" defaultRowHeight="13" x14ac:dyDescent="0.15"/>
  <cols>
    <col min="1" max="2" width="20.33203125" style="155" customWidth="1"/>
    <col min="3" max="9" width="12.1640625" style="155" customWidth="1"/>
    <col min="10" max="11" width="12.1640625" style="155" hidden="1" customWidth="1"/>
    <col min="12" max="16" width="12.1640625" style="155" customWidth="1"/>
    <col min="17" max="20" width="12.1640625" style="155" hidden="1" customWidth="1"/>
    <col min="21" max="24" width="12.1640625" style="155" customWidth="1"/>
    <col min="25" max="30" width="7.5" style="155" customWidth="1"/>
    <col min="31" max="16384" width="10.83203125" style="155"/>
  </cols>
  <sheetData>
    <row r="1" spans="1:49" ht="14" x14ac:dyDescent="0.15">
      <c r="A1" s="147" t="s">
        <v>61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49" ht="14" x14ac:dyDescent="0.15">
      <c r="A2" s="156" t="s">
        <v>60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49" ht="15" thickBot="1" x14ac:dyDescent="0.2">
      <c r="A3" s="147"/>
      <c r="B3" s="147"/>
      <c r="C3" s="147"/>
      <c r="D3" s="147"/>
      <c r="E3" s="147"/>
      <c r="F3" s="147"/>
      <c r="G3" s="15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49" ht="14" x14ac:dyDescent="0.15">
      <c r="A4" s="66" t="s">
        <v>81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47"/>
      <c r="Z4" s="147"/>
      <c r="AA4" s="147"/>
      <c r="AB4" s="147"/>
      <c r="AC4" s="147"/>
      <c r="AD4" s="147"/>
    </row>
    <row r="5" spans="1:49" ht="14" x14ac:dyDescent="0.15">
      <c r="A5" s="69" t="s">
        <v>82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47"/>
      <c r="Z5" s="147"/>
      <c r="AA5" s="147"/>
      <c r="AB5" s="147"/>
      <c r="AC5" s="147"/>
      <c r="AD5" s="14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47"/>
      <c r="Z6" s="147"/>
      <c r="AA6" s="147"/>
      <c r="AB6" s="147"/>
      <c r="AC6" s="147"/>
      <c r="AD6" s="147"/>
    </row>
    <row r="7" spans="1:49" ht="75" x14ac:dyDescent="0.15">
      <c r="A7" s="119" t="s">
        <v>99</v>
      </c>
      <c r="B7" s="121" t="s">
        <v>100</v>
      </c>
      <c r="C7" s="114" t="s">
        <v>83</v>
      </c>
      <c r="D7" s="114" t="s">
        <v>84</v>
      </c>
      <c r="E7" s="114" t="s">
        <v>85</v>
      </c>
      <c r="F7" s="114" t="s">
        <v>86</v>
      </c>
      <c r="G7" s="114" t="s">
        <v>87</v>
      </c>
      <c r="H7" s="114" t="s">
        <v>88</v>
      </c>
      <c r="I7" s="114" t="s">
        <v>45</v>
      </c>
      <c r="J7" s="150" t="s">
        <v>184</v>
      </c>
      <c r="K7" s="151" t="s">
        <v>46</v>
      </c>
      <c r="L7" s="115" t="s">
        <v>185</v>
      </c>
      <c r="M7" s="116" t="s">
        <v>47</v>
      </c>
      <c r="N7" s="116" t="s">
        <v>48</v>
      </c>
      <c r="O7" s="116" t="s">
        <v>49</v>
      </c>
      <c r="P7" s="116" t="s">
        <v>50</v>
      </c>
      <c r="Q7" s="148" t="s">
        <v>186</v>
      </c>
      <c r="R7" s="148" t="s">
        <v>187</v>
      </c>
      <c r="S7" s="149" t="s">
        <v>95</v>
      </c>
      <c r="T7" s="149" t="s">
        <v>96</v>
      </c>
      <c r="U7" s="153" t="s">
        <v>54</v>
      </c>
      <c r="V7" s="153" t="s">
        <v>55</v>
      </c>
      <c r="W7" s="154" t="s">
        <v>97</v>
      </c>
      <c r="X7" s="118" t="s">
        <v>98</v>
      </c>
      <c r="Y7" s="146"/>
      <c r="Z7" s="146"/>
      <c r="AA7" s="146"/>
      <c r="AB7" s="146"/>
      <c r="AC7" s="146"/>
      <c r="AD7" s="146"/>
      <c r="AE7" s="146"/>
      <c r="AF7" s="146"/>
      <c r="AG7" s="146"/>
      <c r="AH7" s="146"/>
    </row>
    <row r="8" spans="1:49" ht="18" customHeight="1" thickBot="1" x14ac:dyDescent="0.2">
      <c r="A8" s="104" t="str">
        <f>'NT Apr 2020'!K2</f>
        <v>Jacana Energy</v>
      </c>
      <c r="B8" s="105" t="str">
        <f>'NT Apr 2020'!L2</f>
        <v xml:space="preserve">Regulated </v>
      </c>
      <c r="C8" s="76">
        <f>IF('NT Apr 2020'!BP2=0,91*'NT Apr 2020'!M2/100,(91*'NT Apr 2020'!M2/100)+'NT Apr 2020'!BP2/4)</f>
        <v>66.347272727272724</v>
      </c>
      <c r="D8" s="76">
        <f>IF('NT Apr 2020'!O2="",$C$5*'NT Apr 2020'!N2/100,IF($C$5&gt;='NT Apr 2020'!P2,('NT Apr 2020'!P2*'NT Apr 2020'!N2/100),($C$5*'NT Apr 2020'!N2/100)))</f>
        <v>1378.1818181818182</v>
      </c>
      <c r="E8" s="76">
        <f>IF(AND('NT Apr 2020'!P2&gt;0,'NT Apr 2020'!R2&gt;0),IF($C$5&lt;'NT Apr 2020'!P2,0,IF($C$5&lt;=('NT Apr 2020'!R2+'NT Apr 2020'!P2),(($C$5-'NT Apr 2020'!P2)*'NT Apr 2020'!Q2/100),(('NT Apr 2020'!R2)*'NT Apr 2020'!Q2/100))),0)</f>
        <v>0</v>
      </c>
      <c r="F8" s="76">
        <f>IF(AND('NT Apr 2020'!Q2&gt;0,'NT Apr 2020'!S2&gt;0),IF($C$5&lt;('NT Apr 2020'!R2+'NT Apr 2020'!P2),0,IF($C$5&lt;=('NT Apr 2020'!T2+'NT Apr 2020'!R2+'NT Apr 2020'!P2),(($C$5-('NT Apr 2020'!R2+'NT Apr 2020'!P2))*'NT Apr 2020'!S2/100),('NT Apr 2020'!T2*'NT Apr 2020'!S2/100))),0)</f>
        <v>0</v>
      </c>
      <c r="G8" s="78">
        <v>0</v>
      </c>
      <c r="H8" s="76">
        <f>IF(AND('NT Apr 2020'!R2&gt;0,'NT Apr 2020'!T2&gt;0),IF(($C$5&lt;'NT Apr 2020'!T2),(0),($C$5-'NT Apr 2020'!T2)*'NT Apr 2020'!U2/100),IF(AND('NT Apr 2020'!R2&gt;0,'NT Apr 2020'!T2=""),IF(($C$5&lt;'NT Apr 2020'!R2+'NT Apr 2020'!P2),(0),(($C$5-('NT Apr 2020'!R2+'NT Apr 2020'!P2))*'NT Apr 2020'!S2/100)),IF(AND('NT Apr 2020'!P2&gt;0,'NT Apr 2020'!R2=""&gt;0),IF(($C$5&lt;'NT Apr 2020'!P2),(0),($C$5-'NT Apr 2020'!P2)*'NT Apr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2020'!BB2</f>
        <v>0</v>
      </c>
      <c r="N8" s="81">
        <f>'NT Apr 2020'!BC2</f>
        <v>0</v>
      </c>
      <c r="O8" s="81">
        <f>'NT Apr 2020'!BD2</f>
        <v>0</v>
      </c>
      <c r="P8" s="81">
        <f>'NT Apr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2020'!BL2</f>
        <v>0</v>
      </c>
      <c r="X8" s="83" t="str">
        <f>'NT Apr 2020'!BM2</f>
        <v>n</v>
      </c>
      <c r="Y8" s="146"/>
      <c r="Z8" s="146"/>
      <c r="AA8" s="146"/>
      <c r="AB8" s="146"/>
      <c r="AC8" s="146"/>
      <c r="AD8" s="146"/>
      <c r="AE8" s="146"/>
      <c r="AF8" s="146"/>
      <c r="AG8" s="146"/>
      <c r="AH8" s="146"/>
    </row>
    <row r="9" spans="1:49" ht="14" x14ac:dyDescent="0.15"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</row>
    <row r="10" spans="1:49" ht="15" thickBot="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57"/>
      <c r="U10" s="147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</row>
    <row r="11" spans="1:49" ht="14" x14ac:dyDescent="0.15">
      <c r="A11" s="66" t="s">
        <v>56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</row>
    <row r="12" spans="1:49" ht="14" x14ac:dyDescent="0.15">
      <c r="A12" s="69" t="s">
        <v>57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</row>
    <row r="13" spans="1:49" ht="14" x14ac:dyDescent="0.15">
      <c r="A13" s="69" t="s">
        <v>58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</row>
    <row r="14" spans="1:49" ht="14" x14ac:dyDescent="0.15">
      <c r="A14" s="69" t="s">
        <v>59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</row>
    <row r="16" spans="1:49" ht="75" x14ac:dyDescent="0.15">
      <c r="A16" s="119" t="s">
        <v>99</v>
      </c>
      <c r="B16" s="121" t="s">
        <v>100</v>
      </c>
      <c r="C16" s="114" t="s">
        <v>83</v>
      </c>
      <c r="D16" s="114" t="s">
        <v>84</v>
      </c>
      <c r="E16" s="114" t="s">
        <v>85</v>
      </c>
      <c r="F16" s="114" t="s">
        <v>86</v>
      </c>
      <c r="G16" s="114" t="s">
        <v>88</v>
      </c>
      <c r="H16" s="114" t="s">
        <v>62</v>
      </c>
      <c r="I16" s="114" t="s">
        <v>45</v>
      </c>
      <c r="J16" s="150" t="s">
        <v>184</v>
      </c>
      <c r="K16" s="151" t="s">
        <v>46</v>
      </c>
      <c r="L16" s="115" t="s">
        <v>185</v>
      </c>
      <c r="M16" s="116" t="s">
        <v>47</v>
      </c>
      <c r="N16" s="116" t="s">
        <v>48</v>
      </c>
      <c r="O16" s="116" t="s">
        <v>49</v>
      </c>
      <c r="P16" s="116" t="s">
        <v>50</v>
      </c>
      <c r="Q16" s="148" t="s">
        <v>186</v>
      </c>
      <c r="R16" s="148" t="s">
        <v>187</v>
      </c>
      <c r="S16" s="149" t="s">
        <v>95</v>
      </c>
      <c r="T16" s="149" t="s">
        <v>96</v>
      </c>
      <c r="U16" s="117" t="s">
        <v>54</v>
      </c>
      <c r="V16" s="117" t="s">
        <v>55</v>
      </c>
      <c r="W16" s="116" t="s">
        <v>97</v>
      </c>
      <c r="X16" s="118" t="s">
        <v>98</v>
      </c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</row>
    <row r="17" spans="1:34" ht="18" customHeight="1" thickBot="1" x14ac:dyDescent="0.2">
      <c r="A17" s="104" t="str">
        <f>'NT Apr 2020'!K3</f>
        <v>Jacana Energy</v>
      </c>
      <c r="B17" s="105" t="str">
        <f>'NT Apr 2020'!L3</f>
        <v xml:space="preserve">Regulated </v>
      </c>
      <c r="C17" s="76">
        <f>IF('NT Apr 2020'!BP3=0,91*'NT Apr 2020'!M3/100,(91*'NT Apr 2020'!M3/100)+'NT Apr 2020'!BP3/4)</f>
        <v>66.347272727272724</v>
      </c>
      <c r="D17" s="76">
        <f>IF('NT Apr 2020'!O3="",$C$12*$C$13*'NT Apr 2020'!N3/100,IF($C$12*$C$13&gt;='NT Apr 2020'!P3,('NT Apr 2020'!P3*'NT Apr 2020'!N3/100),($C$12*$C$13*'NT Apr 2020'!N3/100)))</f>
        <v>1234.2272727272725</v>
      </c>
      <c r="E17" s="76">
        <f>IF(AND('NT Apr 2020'!P3&gt;0,'NT Apr 2020'!R3&gt;0),IF($C$12*$C$13&lt;'NT Apr 2020'!P3,0,IF($C$12*$C$13&lt;=('NT Apr 2020'!R3+'NT Apr 2020'!P3),(($C$12*$C$13-'NT Apr 2020'!P3)*'NT Apr 2020'!Q3/100),(('NT Apr 2020'!R3)*'NT Apr 2020'!Q3/100))),0)</f>
        <v>0</v>
      </c>
      <c r="F17" s="76">
        <f>IF(AND('NT Apr 2020'!Q3&gt;0,'NT Apr 2020'!S3&gt;0),IF($C$12*$C$13&lt;('NT Apr 2020'!R3+'NT Apr 2020'!P3),0,IF($C$12*$C$13&lt;=('NT Apr 2020'!T3+'NT Apr 2020'!R3+'NT Apr 2020'!P3),(($C$12*$C$13-('NT Apr 2020'!R3+'NT Apr 2020'!P3))*'NT Apr 2020'!S3/100),('NT Apr 2020'!T3*'NT Apr 2020'!S3/100))),0)</f>
        <v>0</v>
      </c>
      <c r="G17" s="78">
        <f>IF(AND('NT Apr 2020'!R3&gt;0,'NT Apr 2020'!T3&gt;0),IF(($C$12*$C$13&lt;'NT Apr 2020'!T3),(0),($C$12*$C$13-'NT Apr 2020'!T3)*'NT Apr 2020'!U3/100),IF(AND('NT Apr 2020'!R3&gt;0,'NT Apr 2020'!T3=""),IF(($C$12*$C$13&lt;'NT Apr 2020'!R3+'NT Apr 2020'!P3),(0),(($C$12*$C$13-('NT Apr 2020'!R3+'NT Apr 2020'!P3))*'NT Apr 2020'!S3/100)),IF(AND('NT Apr 2020'!P3&gt;0,'NT Apr 2020'!R3=""&gt;0),IF(($C$12*$C$13&lt;'NT Apr 2020'!P3),(0),($C$12*$C$13-'NT Apr 2020'!P3)*'NT Apr 2020'!Q3/100),0)))</f>
        <v>0</v>
      </c>
      <c r="H17" s="76">
        <f>($C$12*$C$14)*'NT Apr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2020'!BB3</f>
        <v>0</v>
      </c>
      <c r="N17" s="81">
        <f>'NT Apr 2020'!BC3</f>
        <v>0</v>
      </c>
      <c r="O17" s="81">
        <f>'NT Apr 2020'!BD3</f>
        <v>0</v>
      </c>
      <c r="P17" s="81">
        <f>'NT Apr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2020'!BP3</f>
        <v>0</v>
      </c>
      <c r="X17" s="83">
        <f>'NT Apr 2020'!BP3</f>
        <v>0</v>
      </c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</row>
    <row r="18" spans="1:34" ht="14" x14ac:dyDescent="0.15"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4" ht="14" x14ac:dyDescent="0.15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6"/>
      <c r="W19" s="146"/>
      <c r="X19" s="146"/>
      <c r="Y19" s="146"/>
      <c r="Z19" s="146"/>
      <c r="AA19" s="146"/>
      <c r="AB19" s="146"/>
      <c r="AC19" s="146"/>
      <c r="AD19" s="146"/>
    </row>
  </sheetData>
  <sheetProtection algorithmName="SHA-512" hashValue="MYjzrlSf+IT0bRyRu9dGgmpUb4L9mQrFBp4FBA/ZTuRjDQaZ61nm1oMp8jgjKFnOtcnR3fXgMlBa2VgYcNc3Mg==" saltValue="e03Stgn/QK+vKdDizFjfjA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NT Bills October 2023</vt:lpstr>
      <vt:lpstr>NT Bills April 2023</vt:lpstr>
      <vt:lpstr>NT Bills October 2022</vt:lpstr>
      <vt:lpstr>NT Bills April 2022</vt:lpstr>
      <vt:lpstr>NT Bills October 2021</vt:lpstr>
      <vt:lpstr>NT Bills April 2021</vt:lpstr>
      <vt:lpstr>NT Bills October 2020</vt:lpstr>
      <vt:lpstr>NT Bills April 2020</vt:lpstr>
      <vt:lpstr>NT Bills October 2019</vt:lpstr>
      <vt:lpstr>NT Bills April 2019</vt:lpstr>
      <vt:lpstr>NT Bills October 2018</vt:lpstr>
      <vt:lpstr>NT Bills April 2018</vt:lpstr>
      <vt:lpstr>NT Bills October 2017</vt:lpstr>
      <vt:lpstr>NT Bills April 2017</vt:lpstr>
      <vt:lpstr>NT Bills April 2016</vt:lpstr>
      <vt:lpstr>NT Oct 2023</vt:lpstr>
      <vt:lpstr>NT Apr 2023</vt:lpstr>
      <vt:lpstr>NT Oct 2022</vt:lpstr>
      <vt:lpstr>NT Apr 2022</vt:lpstr>
      <vt:lpstr>NT Oct 2021</vt:lpstr>
      <vt:lpstr>NT Apr 2021</vt:lpstr>
      <vt:lpstr>NT Oct 2020</vt:lpstr>
      <vt:lpstr>NT Apr 2020</vt:lpstr>
      <vt:lpstr>NT Oct 2019</vt:lpstr>
      <vt:lpstr>NT Apr 2019</vt:lpstr>
      <vt:lpstr>NT Oct 2018</vt:lpstr>
      <vt:lpstr>NT Apr 2018</vt:lpstr>
      <vt:lpstr>NT Oct 2017</vt:lpstr>
      <vt:lpstr>NT Apr 2017</vt:lpstr>
      <vt:lpstr>NT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2016-09-06T02:07:37Z</dcterms:created>
  <dcterms:modified xsi:type="dcterms:W3CDTF">2023-12-07T01:38:40Z</dcterms:modified>
</cp:coreProperties>
</file>