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507"/>
  <workbookPr date1904="1" showInkAnnotation="0" codeName="ThisWorkbook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/Users/maymauseth/Alviss Consulting Dropbox/ECA SME TT April 2022/Workbooks - Locked/WB NT/"/>
    </mc:Choice>
  </mc:AlternateContent>
  <xr:revisionPtr revIDLastSave="0" documentId="13_ncr:1_{BA6CB5C5-5006-F54C-A4B0-E6B8168096A9}" xr6:coauthVersionLast="47" xr6:coauthVersionMax="47" xr10:uidLastSave="{00000000-0000-0000-0000-000000000000}"/>
  <workbookProtection workbookAlgorithmName="SHA-512" workbookHashValue="fpRJgMOcyEptDBOv2II5EPUyRxT5jw6kJcaJD7VFpc5kRFSDsowp5GPMRMb7JhIIT/+1eERGrYs4C3FGQu0hwA==" workbookSaltValue="jegfB7IxZnFY2KaOqlihcA==" workbookSpinCount="100000" lockStructure="1"/>
  <bookViews>
    <workbookView xWindow="4300" yWindow="1340" windowWidth="38400" windowHeight="16780" tabRatio="500" xr2:uid="{00000000-000D-0000-FFFF-FFFF00000000}"/>
  </bookViews>
  <sheets>
    <sheet name="Notes" sheetId="3" r:id="rId1"/>
    <sheet name="NT Bills April 2022" sheetId="25" r:id="rId2"/>
    <sheet name="NT Bills October 2021" sheetId="23" r:id="rId3"/>
    <sheet name="NT Bills April 2021" sheetId="20" r:id="rId4"/>
    <sheet name="NT Bills October 2020" sheetId="19" r:id="rId5"/>
    <sheet name="NT Bills April 2020" sheetId="17" r:id="rId6"/>
    <sheet name="NT Bills October 2019" sheetId="15" r:id="rId7"/>
    <sheet name="NT Bills April 2019" sheetId="13" r:id="rId8"/>
    <sheet name="NT Bills October 2018" sheetId="11" r:id="rId9"/>
    <sheet name="NT Bills April 2018" sheetId="9" r:id="rId10"/>
    <sheet name="NT Bills October 2017" sheetId="7" r:id="rId11"/>
    <sheet name="NT Bills April 2017" sheetId="5" r:id="rId12"/>
    <sheet name="NT Bills April 2016" sheetId="2" r:id="rId13"/>
    <sheet name="NT Apr 2022" sheetId="24" state="hidden" r:id="rId14"/>
    <sheet name="NT Oct 2021" sheetId="22" state="hidden" r:id="rId15"/>
    <sheet name="NT Apr 2021" sheetId="21" state="hidden" r:id="rId16"/>
    <sheet name="NT Oct 2020" sheetId="18" state="hidden" r:id="rId17"/>
    <sheet name="NT Apr 2020" sheetId="16" state="hidden" r:id="rId18"/>
    <sheet name="NT Oct 2019" sheetId="14" state="hidden" r:id="rId19"/>
    <sheet name="NT Apr 2019" sheetId="12" state="hidden" r:id="rId20"/>
    <sheet name="NT Oct 2018" sheetId="10" state="hidden" r:id="rId21"/>
    <sheet name="NT Apr 2018" sheetId="8" state="hidden" r:id="rId22"/>
    <sheet name="NT Oct 2017" sheetId="6" state="hidden" r:id="rId23"/>
    <sheet name="NT Apr 2017" sheetId="4" state="hidden" r:id="rId24"/>
    <sheet name="NT Apr 2016" sheetId="1" state="hidden" r:id="rId25"/>
  </sheets>
  <calcPr calcId="191029" calcMode="autoNoTable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17" i="25" l="1"/>
  <c r="X17" i="25"/>
  <c r="X8" i="25"/>
  <c r="W17" i="25"/>
  <c r="W8" i="25"/>
  <c r="P17" i="25"/>
  <c r="P8" i="25"/>
  <c r="O17" i="25"/>
  <c r="Q17" i="25" s="1"/>
  <c r="O8" i="25"/>
  <c r="N17" i="25"/>
  <c r="N8" i="25"/>
  <c r="M17" i="25"/>
  <c r="M8" i="25"/>
  <c r="H17" i="25"/>
  <c r="H8" i="25"/>
  <c r="G17" i="25"/>
  <c r="F17" i="25"/>
  <c r="F8" i="25"/>
  <c r="E17" i="25"/>
  <c r="E8" i="25"/>
  <c r="D17" i="25"/>
  <c r="D8" i="25"/>
  <c r="C17" i="25"/>
  <c r="I17" i="25" s="1"/>
  <c r="K17" i="25" s="1"/>
  <c r="L17" i="25" s="1"/>
  <c r="C8" i="25"/>
  <c r="I8" i="25" s="1"/>
  <c r="J8" i="25" s="1"/>
  <c r="B17" i="25"/>
  <c r="B8" i="25"/>
  <c r="A8" i="25"/>
  <c r="R17" i="25"/>
  <c r="Q8" i="25"/>
  <c r="R8" i="25"/>
  <c r="X17" i="23"/>
  <c r="W17" i="23"/>
  <c r="P17" i="23"/>
  <c r="O17" i="23"/>
  <c r="N17" i="23"/>
  <c r="M17" i="23"/>
  <c r="Q17" i="23" s="1"/>
  <c r="H17" i="23"/>
  <c r="I17" i="23" s="1"/>
  <c r="J17" i="23" s="1"/>
  <c r="G17" i="23"/>
  <c r="F17" i="23"/>
  <c r="E17" i="23"/>
  <c r="D17" i="23"/>
  <c r="C17" i="23"/>
  <c r="B17" i="23"/>
  <c r="A17" i="23"/>
  <c r="R17" i="23" s="1"/>
  <c r="X8" i="23"/>
  <c r="W8" i="23"/>
  <c r="P8" i="23"/>
  <c r="O8" i="23"/>
  <c r="N8" i="23"/>
  <c r="M8" i="23"/>
  <c r="H8" i="23"/>
  <c r="F8" i="23"/>
  <c r="E8" i="23"/>
  <c r="I8" i="23" s="1"/>
  <c r="K8" i="23" s="1"/>
  <c r="L8" i="23" s="1"/>
  <c r="D8" i="23"/>
  <c r="C8" i="23"/>
  <c r="B8" i="23"/>
  <c r="A8" i="23"/>
  <c r="Q8" i="23"/>
  <c r="R8" i="23"/>
  <c r="X17" i="20"/>
  <c r="W17" i="20"/>
  <c r="P17" i="20"/>
  <c r="O17" i="20"/>
  <c r="N17" i="20"/>
  <c r="M17" i="20"/>
  <c r="H17" i="20"/>
  <c r="G17" i="20"/>
  <c r="F17" i="20"/>
  <c r="E17" i="20"/>
  <c r="D17" i="20"/>
  <c r="C17" i="20"/>
  <c r="I17" i="20" s="1"/>
  <c r="B17" i="20"/>
  <c r="A17" i="20"/>
  <c r="X8" i="20"/>
  <c r="W8" i="20"/>
  <c r="P8" i="20"/>
  <c r="O8" i="20"/>
  <c r="N8" i="20"/>
  <c r="M8" i="20"/>
  <c r="Q8" i="20" s="1"/>
  <c r="H8" i="20"/>
  <c r="F8" i="20"/>
  <c r="E8" i="20"/>
  <c r="D8" i="20"/>
  <c r="C8" i="20"/>
  <c r="B8" i="20"/>
  <c r="A8" i="20"/>
  <c r="R8" i="20" s="1"/>
  <c r="Q17" i="20"/>
  <c r="R17" i="20"/>
  <c r="I8" i="20"/>
  <c r="X17" i="19"/>
  <c r="W17" i="19"/>
  <c r="P17" i="19"/>
  <c r="O17" i="19"/>
  <c r="N17" i="19"/>
  <c r="M17" i="19"/>
  <c r="H17" i="19"/>
  <c r="G17" i="19"/>
  <c r="F17" i="19"/>
  <c r="E17" i="19"/>
  <c r="D17" i="19"/>
  <c r="C17" i="19"/>
  <c r="I17" i="19" s="1"/>
  <c r="B17" i="19"/>
  <c r="A17" i="19"/>
  <c r="X8" i="19"/>
  <c r="W8" i="19"/>
  <c r="P8" i="19"/>
  <c r="O8" i="19"/>
  <c r="N8" i="19"/>
  <c r="M8" i="19"/>
  <c r="Q8" i="19" s="1"/>
  <c r="H8" i="19"/>
  <c r="F8" i="19"/>
  <c r="E8" i="19"/>
  <c r="D8" i="19"/>
  <c r="C8" i="19"/>
  <c r="I8" i="19" s="1"/>
  <c r="B8" i="19"/>
  <c r="A8" i="19"/>
  <c r="Q17" i="19"/>
  <c r="R17" i="19"/>
  <c r="R8" i="19"/>
  <c r="S17" i="25" l="1"/>
  <c r="U17" i="25" s="1"/>
  <c r="K8" i="25"/>
  <c r="L8" i="25" s="1"/>
  <c r="J17" i="25"/>
  <c r="J8" i="23"/>
  <c r="S8" i="23"/>
  <c r="U8" i="23" s="1"/>
  <c r="K17" i="23"/>
  <c r="L17" i="23" s="1"/>
  <c r="S17" i="23"/>
  <c r="U17" i="23" s="1"/>
  <c r="K8" i="20"/>
  <c r="L8" i="20" s="1"/>
  <c r="J8" i="20"/>
  <c r="J17" i="20"/>
  <c r="K17" i="20"/>
  <c r="L17" i="20" s="1"/>
  <c r="S8" i="20"/>
  <c r="U8" i="20" s="1"/>
  <c r="K8" i="19"/>
  <c r="L8" i="19" s="1"/>
  <c r="J8" i="19"/>
  <c r="K17" i="19"/>
  <c r="L17" i="19" s="1"/>
  <c r="J17" i="19"/>
  <c r="S8" i="19"/>
  <c r="U8" i="19" s="1"/>
  <c r="S17" i="19"/>
  <c r="U17" i="19" s="1"/>
  <c r="T17" i="19"/>
  <c r="V17" i="19" s="1"/>
  <c r="X17" i="17"/>
  <c r="W17" i="17"/>
  <c r="P17" i="17"/>
  <c r="O17" i="17"/>
  <c r="N17" i="17"/>
  <c r="M17" i="17"/>
  <c r="H17" i="17"/>
  <c r="G17" i="17"/>
  <c r="F17" i="17"/>
  <c r="E17" i="17"/>
  <c r="D17" i="17"/>
  <c r="C17" i="17"/>
  <c r="I17" i="17" s="1"/>
  <c r="B17" i="17"/>
  <c r="A17" i="17"/>
  <c r="R17" i="17" s="1"/>
  <c r="X8" i="17"/>
  <c r="W8" i="17"/>
  <c r="P8" i="17"/>
  <c r="O8" i="17"/>
  <c r="N8" i="17"/>
  <c r="M8" i="17"/>
  <c r="Q8" i="17" s="1"/>
  <c r="H8" i="17"/>
  <c r="F8" i="17"/>
  <c r="E8" i="17"/>
  <c r="D8" i="17"/>
  <c r="C8" i="17"/>
  <c r="B8" i="17"/>
  <c r="A8" i="17"/>
  <c r="R8" i="17" s="1"/>
  <c r="Q17" i="17"/>
  <c r="P17" i="15"/>
  <c r="O17" i="15"/>
  <c r="N17" i="15"/>
  <c r="M17" i="15"/>
  <c r="Q17" i="15" s="1"/>
  <c r="H17" i="15"/>
  <c r="G17" i="15"/>
  <c r="F17" i="15"/>
  <c r="E17" i="15"/>
  <c r="D17" i="15"/>
  <c r="C17" i="15"/>
  <c r="X17" i="15"/>
  <c r="W17" i="15"/>
  <c r="T17" i="25" l="1"/>
  <c r="V17" i="25" s="1"/>
  <c r="S8" i="25"/>
  <c r="T17" i="23"/>
  <c r="V17" i="23" s="1"/>
  <c r="T8" i="23"/>
  <c r="V8" i="23" s="1"/>
  <c r="S17" i="20"/>
  <c r="U17" i="20" s="1"/>
  <c r="T8" i="20"/>
  <c r="V8" i="20" s="1"/>
  <c r="T17" i="20"/>
  <c r="V17" i="20" s="1"/>
  <c r="I8" i="17"/>
  <c r="K8" i="17" s="1"/>
  <c r="T8" i="19"/>
  <c r="V8" i="19" s="1"/>
  <c r="J8" i="17"/>
  <c r="K17" i="17"/>
  <c r="L17" i="17" s="1"/>
  <c r="J17" i="17"/>
  <c r="I17" i="15"/>
  <c r="K17" i="15" s="1"/>
  <c r="L17" i="15" s="1"/>
  <c r="U8" i="25" l="1"/>
  <c r="T8" i="25"/>
  <c r="V8" i="25" s="1"/>
  <c r="L8" i="17"/>
  <c r="S8" i="17"/>
  <c r="U8" i="17" s="1"/>
  <c r="T8" i="17"/>
  <c r="V8" i="17" s="1"/>
  <c r="S17" i="17"/>
  <c r="U17" i="17" s="1"/>
  <c r="J17" i="15"/>
  <c r="T17" i="17" l="1"/>
  <c r="V17" i="17" s="1"/>
  <c r="X8" i="15"/>
  <c r="W8" i="15"/>
  <c r="P8" i="15"/>
  <c r="O8" i="15"/>
  <c r="N8" i="15"/>
  <c r="M8" i="15"/>
  <c r="H8" i="15"/>
  <c r="F8" i="15"/>
  <c r="E8" i="15"/>
  <c r="D8" i="15"/>
  <c r="Q8" i="15"/>
  <c r="C8" i="15"/>
  <c r="A8" i="15"/>
  <c r="R8" i="15" s="1"/>
  <c r="B8" i="15"/>
  <c r="I8" i="15" l="1"/>
  <c r="K8" i="15" s="1"/>
  <c r="S8" i="15" l="1"/>
  <c r="U8" i="15" s="1"/>
  <c r="L8" i="15"/>
  <c r="J8" i="15"/>
  <c r="T8" i="15" l="1"/>
  <c r="V8" i="15" s="1"/>
  <c r="B17" i="15"/>
  <c r="A17" i="15"/>
  <c r="R17" i="15" s="1"/>
  <c r="S17" i="15" l="1"/>
  <c r="U17" i="15" s="1"/>
  <c r="T17" i="13"/>
  <c r="S17" i="13"/>
  <c r="N17" i="13"/>
  <c r="M17" i="13"/>
  <c r="L17" i="13"/>
  <c r="H17" i="13"/>
  <c r="D17" i="13"/>
  <c r="C17" i="13"/>
  <c r="B17" i="13"/>
  <c r="A17" i="13"/>
  <c r="T8" i="13"/>
  <c r="S8" i="13"/>
  <c r="N8" i="13"/>
  <c r="M8" i="13"/>
  <c r="L8" i="13"/>
  <c r="D8" i="13"/>
  <c r="I8" i="13" s="1"/>
  <c r="J8" i="13" s="1"/>
  <c r="O8" i="13" s="1"/>
  <c r="C8" i="13"/>
  <c r="B8" i="13"/>
  <c r="A8" i="13"/>
  <c r="T17" i="11"/>
  <c r="S17" i="11"/>
  <c r="N17" i="11"/>
  <c r="M17" i="11"/>
  <c r="L17" i="11"/>
  <c r="H17" i="11"/>
  <c r="D17" i="11"/>
  <c r="I17" i="11" s="1"/>
  <c r="J17" i="11" s="1"/>
  <c r="O17" i="11" s="1"/>
  <c r="C17" i="11"/>
  <c r="B17" i="11"/>
  <c r="A17" i="11"/>
  <c r="T8" i="11"/>
  <c r="S8" i="11"/>
  <c r="N8" i="11"/>
  <c r="M8" i="11"/>
  <c r="L8" i="11"/>
  <c r="D8" i="11"/>
  <c r="C8" i="11"/>
  <c r="I8" i="11" s="1"/>
  <c r="J8" i="11" s="1"/>
  <c r="O8" i="11" s="1"/>
  <c r="B8" i="11"/>
  <c r="A8" i="11"/>
  <c r="T17" i="9"/>
  <c r="S17" i="9"/>
  <c r="N17" i="9"/>
  <c r="M17" i="9"/>
  <c r="L17" i="9"/>
  <c r="H17" i="9"/>
  <c r="D17" i="9"/>
  <c r="C17" i="9"/>
  <c r="I17" i="9" s="1"/>
  <c r="J17" i="9" s="1"/>
  <c r="O17" i="9" s="1"/>
  <c r="B17" i="9"/>
  <c r="A17" i="9"/>
  <c r="T8" i="9"/>
  <c r="S8" i="9"/>
  <c r="N8" i="9"/>
  <c r="M8" i="9"/>
  <c r="L8" i="9"/>
  <c r="D8" i="9"/>
  <c r="C8" i="9"/>
  <c r="I8" i="9" s="1"/>
  <c r="J8" i="9" s="1"/>
  <c r="O8" i="9" s="1"/>
  <c r="B8" i="9"/>
  <c r="A8" i="9"/>
  <c r="T17" i="7"/>
  <c r="S17" i="7"/>
  <c r="N17" i="7"/>
  <c r="M17" i="7"/>
  <c r="L17" i="7"/>
  <c r="H17" i="7"/>
  <c r="D17" i="7"/>
  <c r="C17" i="7"/>
  <c r="I17" i="7" s="1"/>
  <c r="J17" i="7" s="1"/>
  <c r="O17" i="7" s="1"/>
  <c r="B17" i="7"/>
  <c r="A17" i="7"/>
  <c r="T8" i="7"/>
  <c r="S8" i="7"/>
  <c r="N8" i="7"/>
  <c r="M8" i="7"/>
  <c r="L8" i="7"/>
  <c r="D8" i="7"/>
  <c r="I8" i="7" s="1"/>
  <c r="J8" i="7" s="1"/>
  <c r="O8" i="7" s="1"/>
  <c r="C8" i="7"/>
  <c r="B8" i="7"/>
  <c r="A8" i="7"/>
  <c r="T8" i="2"/>
  <c r="S8" i="2"/>
  <c r="T17" i="2"/>
  <c r="S17" i="2"/>
  <c r="H17" i="2"/>
  <c r="C17" i="2"/>
  <c r="I17" i="2" s="1"/>
  <c r="J17" i="2" s="1"/>
  <c r="O17" i="2" s="1"/>
  <c r="D17" i="2"/>
  <c r="C8" i="2"/>
  <c r="D8" i="2"/>
  <c r="I8" i="2"/>
  <c r="J8" i="2"/>
  <c r="O8" i="2" s="1"/>
  <c r="M17" i="2"/>
  <c r="N17" i="2"/>
  <c r="N8" i="2"/>
  <c r="M8" i="2"/>
  <c r="L17" i="2"/>
  <c r="L8" i="2"/>
  <c r="B17" i="2"/>
  <c r="B8" i="2"/>
  <c r="A17" i="2"/>
  <c r="A8" i="2"/>
  <c r="T17" i="5"/>
  <c r="S17" i="5"/>
  <c r="N17" i="5"/>
  <c r="M17" i="5"/>
  <c r="L17" i="5"/>
  <c r="H17" i="5"/>
  <c r="C17" i="5"/>
  <c r="D17" i="5"/>
  <c r="I17" i="5"/>
  <c r="J17" i="5" s="1"/>
  <c r="O17" i="5" s="1"/>
  <c r="B17" i="5"/>
  <c r="A17" i="5"/>
  <c r="T8" i="5"/>
  <c r="S8" i="5"/>
  <c r="N8" i="5"/>
  <c r="M8" i="5"/>
  <c r="L8" i="5"/>
  <c r="D8" i="5"/>
  <c r="C8" i="5"/>
  <c r="I8" i="5"/>
  <c r="J8" i="5" s="1"/>
  <c r="O8" i="5" s="1"/>
  <c r="B8" i="5"/>
  <c r="A8" i="5"/>
  <c r="T17" i="15" l="1"/>
  <c r="V17" i="15" s="1"/>
  <c r="P8" i="11"/>
  <c r="R8" i="11" s="1"/>
  <c r="Q8" i="11"/>
  <c r="Q8" i="2"/>
  <c r="P8" i="2"/>
  <c r="R8" i="2" s="1"/>
  <c r="P17" i="2"/>
  <c r="R17" i="2" s="1"/>
  <c r="Q17" i="2"/>
  <c r="Q17" i="11"/>
  <c r="P17" i="11"/>
  <c r="R17" i="11" s="1"/>
  <c r="Q8" i="5"/>
  <c r="P8" i="5"/>
  <c r="R8" i="5" s="1"/>
  <c r="P8" i="9"/>
  <c r="R8" i="9" s="1"/>
  <c r="Q8" i="9"/>
  <c r="P17" i="5"/>
  <c r="R17" i="5" s="1"/>
  <c r="Q17" i="5"/>
  <c r="Q17" i="9"/>
  <c r="P17" i="9"/>
  <c r="R17" i="9" s="1"/>
  <c r="Q8" i="7"/>
  <c r="P8" i="7"/>
  <c r="R8" i="7" s="1"/>
  <c r="Q17" i="7"/>
  <c r="P17" i="7"/>
  <c r="R17" i="7" s="1"/>
  <c r="I17" i="13"/>
  <c r="J17" i="13" s="1"/>
  <c r="O17" i="13" s="1"/>
  <c r="Q8" i="13"/>
  <c r="P8" i="13"/>
  <c r="R8" i="13" s="1"/>
  <c r="P17" i="13"/>
  <c r="R17" i="13" s="1"/>
  <c r="Q17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R7" authorId="0" shapeId="0" xr:uid="{D04BA78D-D32E-694F-AE10-CA81A84D2D52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16" authorId="0" shapeId="0" xr:uid="{D2932D42-A8F6-544A-9744-201E0B64F0D0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R7" authorId="0" shapeId="0" xr:uid="{183F3AE0-A750-994D-8A00-680B166614C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16" authorId="0" shapeId="0" xr:uid="{45645C93-3370-4D40-8BBB-D97A889AEFC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R7" authorId="0" shapeId="0" xr:uid="{25622EAE-81C4-2340-B010-F1BE7CA1C8E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16" authorId="0" shapeId="0" xr:uid="{D7D61E85-D7C6-D147-A5CE-A60183A14692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R7" authorId="0" shapeId="0" xr:uid="{C53A9978-A534-B841-8E5A-C1A755D0739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16" authorId="0" shapeId="0" xr:uid="{542CE820-942B-EC45-B182-B3113592522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R7" authorId="0" shapeId="0" xr:uid="{66C83BC8-09BF-7C49-8747-EF6CB7E3BE4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16" authorId="0" shapeId="0" xr:uid="{17E70AC9-2533-4548-A223-30F6FEB091D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R7" authorId="0" shapeId="0" xr:uid="{EC369EB4-D11F-3F45-B0CD-E5D13A7CB47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16" authorId="0" shapeId="0" xr:uid="{775B8FDA-47BF-3C46-A23D-EA9CA7086FC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sharedStrings.xml><?xml version="1.0" encoding="utf-8"?>
<sst xmlns="http://schemas.openxmlformats.org/spreadsheetml/2006/main" count="1914" uniqueCount="276">
  <si>
    <t>Purpose of SME Tariff-Tracking project:project</t>
    <phoneticPr fontId="3" type="noConversion"/>
  </si>
  <si>
    <t xml:space="preserve">relied upon. The workbook is not an appropriate substitute for obtaining an offer from an energy retailer.  The information presented </t>
  </si>
  <si>
    <t>Green note</t>
    <phoneticPr fontId="3" type="noConversion"/>
  </si>
  <si>
    <t>Guaranteed discount off bill (%)</t>
    <phoneticPr fontId="3" type="noConversion"/>
  </si>
  <si>
    <t>Guaranteed discount off usage (%)</t>
    <phoneticPr fontId="3" type="noConversion"/>
  </si>
  <si>
    <t>POT discount off bill (%)</t>
    <phoneticPr fontId="3" type="noConversion"/>
  </si>
  <si>
    <t>POT discount off usage (%)</t>
    <phoneticPr fontId="3" type="noConversion"/>
  </si>
  <si>
    <t>DD discount off bill (%)</t>
    <phoneticPr fontId="3" type="noConversion"/>
  </si>
  <si>
    <t xml:space="preserve">workbook, it is suitable for use only as a research and advocacy tool. We do not accept any legal responsibility for errors or inaccuracies. </t>
  </si>
  <si>
    <t>April</t>
  </si>
  <si>
    <t>Source: www.powerandwater.com.au</t>
  </si>
  <si>
    <t>Tab colors:</t>
  </si>
  <si>
    <t>ETF (Y/N)</t>
    <phoneticPr fontId="3" type="noConversion"/>
  </si>
  <si>
    <t>Limited benefit period? (months)</t>
    <phoneticPr fontId="3" type="noConversion"/>
  </si>
  <si>
    <t>Other Direct Debit Incentive (y/n)</t>
    <phoneticPr fontId="3" type="noConversion"/>
  </si>
  <si>
    <t>Service fee ($ per month)</t>
    <phoneticPr fontId="3" type="noConversion"/>
  </si>
  <si>
    <t>Other incentives</t>
    <phoneticPr fontId="3" type="noConversion"/>
  </si>
  <si>
    <t>*All daily inclining block thresholds have been multiplied by 91 to calculate quarterly bills.</t>
    <phoneticPr fontId="3" type="noConversion"/>
  </si>
  <si>
    <t>NT Workbook 1 - Electricity offers</t>
    <phoneticPr fontId="3" type="noConversion"/>
  </si>
  <si>
    <t xml:space="preserve">changes to SME energy offers in the Northern Territory.  </t>
    <phoneticPr fontId="3" type="noConversion"/>
  </si>
  <si>
    <t>this analysis include the two most common electricity offers based on meter type:</t>
    <phoneticPr fontId="3" type="noConversion"/>
  </si>
  <si>
    <t xml:space="preserve">2) Two Rate (also known time of use). </t>
    <phoneticPr fontId="3" type="noConversion"/>
  </si>
  <si>
    <t>NT Retailers:</t>
    <phoneticPr fontId="3" type="noConversion"/>
  </si>
  <si>
    <t>Jacana Energy</t>
    <phoneticPr fontId="3" type="noConversion"/>
  </si>
  <si>
    <t xml:space="preserve">If you would like to obtain information about energy offers available to you as a customer you should contact the energy retailers directly.  </t>
    <phoneticPr fontId="3" type="noConversion"/>
  </si>
  <si>
    <t xml:space="preserve">*Analysis of bills (consumption level/pattern variable) </t>
    <phoneticPr fontId="3" type="noConversion"/>
  </si>
  <si>
    <t xml:space="preserve">*The spreadsheets are interactive where the user can adjust quarterly consumption (kWh) and peak/off peak  </t>
    <phoneticPr fontId="3" type="noConversion"/>
  </si>
  <si>
    <t>proportions (%). All red cells contain variables for the user to insert</t>
    <phoneticPr fontId="3" type="noConversion"/>
  </si>
  <si>
    <t>*As SME electricity offers currently depend on the type of metering installed at the premises,</t>
    <phoneticPr fontId="3" type="noConversion"/>
  </si>
  <si>
    <t xml:space="preserve">1) Single rate (also known as flat rate). </t>
    <phoneticPr fontId="3" type="noConversion"/>
  </si>
  <si>
    <t>*All supply charges published as quarterly charges have been divided by 91 days.</t>
  </si>
  <si>
    <t>SME Tariff-Tracker</t>
    <phoneticPr fontId="3" type="noConversion"/>
  </si>
  <si>
    <t>DISCLAIMER:</t>
  </si>
  <si>
    <t xml:space="preserve">The energy offers, tariffs and bill calculations presented in this workbook should be used as a general guide only and should not be </t>
  </si>
  <si>
    <t>State</t>
    <phoneticPr fontId="3" type="noConversion"/>
  </si>
  <si>
    <t>DB</t>
    <phoneticPr fontId="3" type="noConversion"/>
  </si>
  <si>
    <t>DB Zone</t>
    <phoneticPr fontId="3" type="noConversion"/>
  </si>
  <si>
    <t>Meter type</t>
    <phoneticPr fontId="3" type="noConversion"/>
  </si>
  <si>
    <t>Effective from</t>
    <phoneticPr fontId="3" type="noConversion"/>
  </si>
  <si>
    <t>Solar (y/n)</t>
    <phoneticPr fontId="3" type="noConversion"/>
  </si>
  <si>
    <t>Restricted eligibility? (n/so/nso)</t>
    <phoneticPr fontId="3" type="noConversion"/>
  </si>
  <si>
    <t>Solar meter fee (c/day)</t>
  </si>
  <si>
    <t>Retailer</t>
  </si>
  <si>
    <t>Supply (c/day)</t>
  </si>
  <si>
    <t>The main purpose of this workbook is to provide consumer advocates with a tool to track and analyse</t>
  </si>
  <si>
    <t xml:space="preserve">in the workbook is not provided as financial advice. While we have taken great care to ensure accuracy of the information provided in this </t>
  </si>
  <si>
    <t>Quarterly bill</t>
  </si>
  <si>
    <t>Annual bill (excl GST)</t>
  </si>
  <si>
    <t>Guaranteed discount off bill (%)</t>
  </si>
  <si>
    <t>Guaranteed discount off usage (%)</t>
  </si>
  <si>
    <t>POT discount off bill (%)</t>
  </si>
  <si>
    <t>POT discount off usage (%)</t>
  </si>
  <si>
    <t xml:space="preserve">Alviss Consulting Pty Ltd does not accept liability for any action taken based on the information provided in this workbook or for any loss, </t>
    <phoneticPr fontId="0" type="noConversion"/>
  </si>
  <si>
    <t xml:space="preserve">economic or otherwise, suffered as a result of reliance on the information presented in this workbook.  </t>
    <phoneticPr fontId="0" type="noConversion"/>
  </si>
  <si>
    <t>This workbook contains:</t>
  </si>
  <si>
    <t>Annual bill incl guaranteed discounts (incl GST)</t>
    <phoneticPr fontId="3" type="noConversion"/>
  </si>
  <si>
    <t>Annual bill incl conditional discounts (incl GST)</t>
    <phoneticPr fontId="3" type="noConversion"/>
  </si>
  <si>
    <t xml:space="preserve">Two rate </t>
    <phoneticPr fontId="3" type="noConversion"/>
  </si>
  <si>
    <t>Insert quarterly consumption (kWh):</t>
    <phoneticPr fontId="3" type="noConversion"/>
  </si>
  <si>
    <t>Insert peak proportion (%):</t>
    <phoneticPr fontId="3" type="noConversion"/>
  </si>
  <si>
    <t>Insert off-peak proportion (%):</t>
    <phoneticPr fontId="3" type="noConversion"/>
  </si>
  <si>
    <t>NORTHERN TERRITORY, PWC</t>
    <phoneticPr fontId="3" type="noConversion"/>
  </si>
  <si>
    <t>Small Business Electricity Offers</t>
    <phoneticPr fontId="3" type="noConversion"/>
  </si>
  <si>
    <t>Off-peak</t>
    <phoneticPr fontId="3" type="noConversion"/>
  </si>
  <si>
    <t>Shoulder (c/kWh)</t>
    <phoneticPr fontId="3" type="noConversion"/>
  </si>
  <si>
    <t>Split week tariff: Shoulder - weekdays (c/kWh)</t>
    <phoneticPr fontId="3" type="noConversion"/>
  </si>
  <si>
    <t>Split week tariff: Shoulder - weekends (c/kWh)</t>
    <phoneticPr fontId="3" type="noConversion"/>
  </si>
  <si>
    <t>Seasonal: Peak season shoulder rate (c/kWh)</t>
    <phoneticPr fontId="3" type="noConversion"/>
  </si>
  <si>
    <t>Seasonal: Off peak season shoulder rate (c/kWh)</t>
    <phoneticPr fontId="3" type="noConversion"/>
  </si>
  <si>
    <t>Peak or single Capacity charge  (c/kVA/day)</t>
    <phoneticPr fontId="3" type="noConversion"/>
  </si>
  <si>
    <t>Shoulder Capacity charge  (c/kVA/day)</t>
    <phoneticPr fontId="3" type="noConversion"/>
  </si>
  <si>
    <t>Off-peak Capacity charge  (c/kVA/day)</t>
    <phoneticPr fontId="3" type="noConversion"/>
  </si>
  <si>
    <t>Time structure Code</t>
    <phoneticPr fontId="3" type="noConversion"/>
  </si>
  <si>
    <t>Seasonal? (y/n)</t>
    <phoneticPr fontId="3" type="noConversion"/>
  </si>
  <si>
    <t>Summer or winter peak (s/w)</t>
    <phoneticPr fontId="3" type="noConversion"/>
  </si>
  <si>
    <t>Number of peak months</t>
    <phoneticPr fontId="3" type="noConversion"/>
  </si>
  <si>
    <t>FIT (c/kWh)</t>
    <phoneticPr fontId="3" type="noConversion"/>
  </si>
  <si>
    <t>Green (y/n/o)</t>
    <phoneticPr fontId="3" type="noConversion"/>
  </si>
  <si>
    <t>block type</t>
  </si>
  <si>
    <t>PWC</t>
    <phoneticPr fontId="3" type="noConversion"/>
  </si>
  <si>
    <t>Two Rate</t>
    <phoneticPr fontId="3" type="noConversion"/>
  </si>
  <si>
    <t>NT-Two rate</t>
    <phoneticPr fontId="3" type="noConversion"/>
  </si>
  <si>
    <t>Single rate</t>
  </si>
  <si>
    <t>Insert quarterly consumption (kWh):</t>
  </si>
  <si>
    <t>Supply charge</t>
  </si>
  <si>
    <t>1st block</t>
  </si>
  <si>
    <t>2nd block</t>
  </si>
  <si>
    <t>3rd block</t>
  </si>
  <si>
    <t>4th block</t>
  </si>
  <si>
    <t>Peak balance</t>
  </si>
  <si>
    <t>DD discount off usage (%)</t>
    <phoneticPr fontId="3" type="noConversion"/>
  </si>
  <si>
    <t>E-bill discount off bill (%)</t>
    <phoneticPr fontId="3" type="noConversion"/>
  </si>
  <si>
    <t>E-bill discount off usage (%)</t>
    <phoneticPr fontId="3" type="noConversion"/>
  </si>
  <si>
    <t>Dual Fuel discount off bill (%)</t>
    <phoneticPr fontId="3" type="noConversion"/>
  </si>
  <si>
    <t>Dual Fuel discount off usage (%)</t>
    <phoneticPr fontId="3" type="noConversion"/>
  </si>
  <si>
    <t>Contract length (months)</t>
    <phoneticPr fontId="3" type="noConversion"/>
  </si>
  <si>
    <t>Annual bill incl guaranteed discounts</t>
  </si>
  <si>
    <t>Annual bill incl conditional discounts</t>
  </si>
  <si>
    <t>Contract length (months)</t>
  </si>
  <si>
    <t>Exit fee (yes/no)</t>
  </si>
  <si>
    <t>Network area</t>
    <phoneticPr fontId="3" type="noConversion"/>
  </si>
  <si>
    <t>Retailer/Offer</t>
    <phoneticPr fontId="3" type="noConversion"/>
  </si>
  <si>
    <t>Incentive type</t>
    <phoneticPr fontId="3" type="noConversion"/>
  </si>
  <si>
    <t>Approx. incentive value ($)</t>
    <phoneticPr fontId="3" type="noConversion"/>
  </si>
  <si>
    <t>Dual fuel condition? (y/n)</t>
    <phoneticPr fontId="3" type="noConversion"/>
  </si>
  <si>
    <r>
      <t>Workbook prepared by Alviss Consulting for</t>
    </r>
    <r>
      <rPr>
        <b/>
        <sz val="11"/>
        <color indexed="48"/>
        <rFont val="Arial"/>
        <family val="2"/>
      </rPr>
      <t xml:space="preserve"> Energy Consumers Australia (ECA)</t>
    </r>
    <phoneticPr fontId="3" type="noConversion"/>
  </si>
  <si>
    <t>Comments</t>
    <phoneticPr fontId="3" type="noConversion"/>
  </si>
  <si>
    <t>NT</t>
    <phoneticPr fontId="3" type="noConversion"/>
  </si>
  <si>
    <t>PWC</t>
    <phoneticPr fontId="3" type="noConversion"/>
  </si>
  <si>
    <t>Single</t>
    <phoneticPr fontId="3" type="noConversion"/>
  </si>
  <si>
    <t>y</t>
    <phoneticPr fontId="3" type="noConversion"/>
  </si>
  <si>
    <t>n</t>
    <phoneticPr fontId="3" type="noConversion"/>
  </si>
  <si>
    <t>Jacana Energy</t>
    <phoneticPr fontId="3" type="noConversion"/>
  </si>
  <si>
    <t xml:space="preserve">Regulated </t>
    <phoneticPr fontId="3" type="noConversion"/>
  </si>
  <si>
    <t>NT-Single</t>
    <phoneticPr fontId="3" type="noConversion"/>
  </si>
  <si>
    <t>net</t>
    <phoneticPr fontId="3" type="noConversion"/>
  </si>
  <si>
    <t>NT</t>
    <phoneticPr fontId="3" type="noConversion"/>
  </si>
  <si>
    <t>Name</t>
    <phoneticPr fontId="3" type="noConversion"/>
  </si>
  <si>
    <t>Single or peak rate (c/kWh)</t>
    <phoneticPr fontId="3" type="noConversion"/>
  </si>
  <si>
    <t>Peak 1st step (kWh)</t>
    <phoneticPr fontId="3" type="noConversion"/>
  </si>
  <si>
    <t>Peak 2nd rate (c/kWh)</t>
    <phoneticPr fontId="3" type="noConversion"/>
  </si>
  <si>
    <t>Peak 2nd step (kWh)</t>
    <phoneticPr fontId="3" type="noConversion"/>
  </si>
  <si>
    <t>Peak 3rd rate (c/kWh)</t>
    <phoneticPr fontId="3" type="noConversion"/>
  </si>
  <si>
    <t>Peak 3rd step (kWh)</t>
    <phoneticPr fontId="3" type="noConversion"/>
  </si>
  <si>
    <t>Peak 4th rate (c/kWh)</t>
    <phoneticPr fontId="3" type="noConversion"/>
  </si>
  <si>
    <t>Seasonal: peak/ off-peak rate (c/kWh)</t>
    <phoneticPr fontId="3" type="noConversion"/>
  </si>
  <si>
    <t>Off-peak rate (c/kWh)</t>
    <phoneticPr fontId="3" type="noConversion"/>
  </si>
  <si>
    <t>Off peak 1st step (kWh)</t>
    <phoneticPr fontId="3" type="noConversion"/>
  </si>
  <si>
    <t>Off peak 2nd rate (c/kWh)</t>
    <phoneticPr fontId="3" type="noConversion"/>
  </si>
  <si>
    <t>Off peak 2nd step (kWh)</t>
    <phoneticPr fontId="3" type="noConversion"/>
  </si>
  <si>
    <t>Off peak 3rd rate (c/kWh)</t>
    <phoneticPr fontId="3" type="noConversion"/>
  </si>
  <si>
    <t>Off peak 3rd step (kWh)</t>
    <phoneticPr fontId="3" type="noConversion"/>
  </si>
  <si>
    <t>Off peak 4th rate (c/kWh)</t>
    <phoneticPr fontId="3" type="noConversion"/>
  </si>
  <si>
    <t>Seasonal tariff with non-seasonal off-peak rate (c/kWh)</t>
    <phoneticPr fontId="3" type="noConversion"/>
  </si>
  <si>
    <t>Seasonal: Off-peak/ Off-peak rate (c/kWh)</t>
    <phoneticPr fontId="3" type="noConversion"/>
  </si>
  <si>
    <t>Cont' off peak</t>
    <phoneticPr fontId="3" type="noConversion"/>
  </si>
  <si>
    <t>Cont' off peak 1st step (kWh)</t>
    <phoneticPr fontId="3" type="noConversion"/>
  </si>
  <si>
    <t>Cont' off peak 2nd rate</t>
    <phoneticPr fontId="3" type="noConversion"/>
  </si>
  <si>
    <t>solar (net/gross)</t>
  </si>
  <si>
    <t>ID</t>
  </si>
  <si>
    <t>Timestamp</t>
    <phoneticPr fontId="3" type="noConversion"/>
  </si>
  <si>
    <t>October</t>
  </si>
  <si>
    <t>NT</t>
    <phoneticPr fontId="9" type="noConversion"/>
  </si>
  <si>
    <t>PWC</t>
    <phoneticPr fontId="9" type="noConversion"/>
  </si>
  <si>
    <t>Single</t>
    <phoneticPr fontId="9" type="noConversion"/>
  </si>
  <si>
    <t>y</t>
    <phoneticPr fontId="9" type="noConversion"/>
  </si>
  <si>
    <t>n</t>
    <phoneticPr fontId="9" type="noConversion"/>
  </si>
  <si>
    <t>Jacana Energy</t>
    <phoneticPr fontId="9" type="noConversion"/>
  </si>
  <si>
    <t xml:space="preserve">Regulated </t>
    <phoneticPr fontId="9" type="noConversion"/>
  </si>
  <si>
    <t>NT-Single</t>
    <phoneticPr fontId="9" type="noConversion"/>
  </si>
  <si>
    <t>net</t>
    <phoneticPr fontId="9" type="noConversion"/>
  </si>
  <si>
    <t>Two Rate</t>
    <phoneticPr fontId="9" type="noConversion"/>
  </si>
  <si>
    <t xml:space="preserve">Regulated </t>
    <phoneticPr fontId="9" type="noConversion"/>
  </si>
  <si>
    <t>NT-Two rate</t>
    <phoneticPr fontId="9" type="noConversion"/>
  </si>
  <si>
    <t>n</t>
    <phoneticPr fontId="9" type="noConversion"/>
  </si>
  <si>
    <t>net</t>
    <phoneticPr fontId="9" type="noConversion"/>
  </si>
  <si>
    <t>NT</t>
    <phoneticPr fontId="8" type="noConversion"/>
  </si>
  <si>
    <t>PWC</t>
    <phoneticPr fontId="8" type="noConversion"/>
  </si>
  <si>
    <t>Single</t>
    <phoneticPr fontId="8" type="noConversion"/>
  </si>
  <si>
    <t>y</t>
    <phoneticPr fontId="8" type="noConversion"/>
  </si>
  <si>
    <t>n</t>
    <phoneticPr fontId="8" type="noConversion"/>
  </si>
  <si>
    <t>Jacana Energy</t>
    <phoneticPr fontId="8" type="noConversion"/>
  </si>
  <si>
    <t xml:space="preserve">Regulated </t>
    <phoneticPr fontId="8" type="noConversion"/>
  </si>
  <si>
    <t>NT-Single</t>
    <phoneticPr fontId="8" type="noConversion"/>
  </si>
  <si>
    <t>net</t>
    <phoneticPr fontId="8" type="noConversion"/>
  </si>
  <si>
    <t>https://jacanaenergy.com.au/news_and_publications/publications/tariffs_and_pricing/Gazette_no_G26_28_June_2017.pdf</t>
  </si>
  <si>
    <t>Unchanged</t>
  </si>
  <si>
    <t>Two Rate</t>
    <phoneticPr fontId="8" type="noConversion"/>
  </si>
  <si>
    <t>NT-Two rate</t>
    <phoneticPr fontId="8" type="noConversion"/>
  </si>
  <si>
    <t>Price fix (months)</t>
  </si>
  <si>
    <t>Price fix (date)</t>
  </si>
  <si>
    <t>https://www.jacanaenergy.com.au/news_and_publications/publications/tariffs_and_pricing/Tariff_and_Pricing.pdf</t>
  </si>
  <si>
    <t xml:space="preserve">*Regulated electricity offers as of April 2016, April 2017, October 2017, April 2018, October 2018, </t>
  </si>
  <si>
    <t>NT</t>
  </si>
  <si>
    <t>PWC</t>
  </si>
  <si>
    <t>Single</t>
  </si>
  <si>
    <t>y</t>
  </si>
  <si>
    <t>n</t>
  </si>
  <si>
    <t>Jacana Energy</t>
  </si>
  <si>
    <t xml:space="preserve">Regulated </t>
  </si>
  <si>
    <t>NT-Single</t>
  </si>
  <si>
    <t>net</t>
  </si>
  <si>
    <t>https://www.jacanaenergy.com.au/news_and_publications/publications/tariffs_and_pricing/Electricity-prices-brochure-2019.pdf</t>
  </si>
  <si>
    <t>Two Rate</t>
  </si>
  <si>
    <t>NT-Two rate</t>
  </si>
  <si>
    <t>Annual consumption only</t>
  </si>
  <si>
    <t>Annual bill (incl GST)</t>
  </si>
  <si>
    <t>Type of discount</t>
  </si>
  <si>
    <t>Discount is inclusive or exclusive of GST</t>
  </si>
  <si>
    <t>https://www.jacanaenergy.com.au/business_customers/pricing#commercialtariffs</t>
  </si>
  <si>
    <t>Changed</t>
  </si>
  <si>
    <t>Timestamp</t>
    <phoneticPr fontId="0" type="noConversion"/>
  </si>
  <si>
    <t>State</t>
    <phoneticPr fontId="0" type="noConversion"/>
  </si>
  <si>
    <t>DB</t>
    <phoneticPr fontId="0" type="noConversion"/>
  </si>
  <si>
    <t>DB Zone</t>
    <phoneticPr fontId="0" type="noConversion"/>
  </si>
  <si>
    <t>Meter type</t>
    <phoneticPr fontId="0" type="noConversion"/>
  </si>
  <si>
    <t>Effective from</t>
    <phoneticPr fontId="0" type="noConversion"/>
  </si>
  <si>
    <t>Solar (y/n)</t>
    <phoneticPr fontId="0" type="noConversion"/>
  </si>
  <si>
    <t>Restricted eligibility? (n/so/nso)</t>
    <phoneticPr fontId="0" type="noConversion"/>
  </si>
  <si>
    <t>Name</t>
    <phoneticPr fontId="0" type="noConversion"/>
  </si>
  <si>
    <t>Peak 1st step (kWh)</t>
    <phoneticPr fontId="0" type="noConversion"/>
  </si>
  <si>
    <t>Peak 2nd step (kWh)</t>
    <phoneticPr fontId="0" type="noConversion"/>
  </si>
  <si>
    <t>Peak 3rd step (kWh)</t>
    <phoneticPr fontId="0" type="noConversion"/>
  </si>
  <si>
    <t>Peak 4th rate (c/kWh)</t>
    <phoneticPr fontId="0" type="noConversion"/>
  </si>
  <si>
    <t>Off peak 1st step (kWh)</t>
    <phoneticPr fontId="0" type="noConversion"/>
  </si>
  <si>
    <t>Off peak 2nd rate (c/kWh)</t>
    <phoneticPr fontId="0" type="noConversion"/>
  </si>
  <si>
    <t>Off peak 2nd step (kWh)</t>
    <phoneticPr fontId="0" type="noConversion"/>
  </si>
  <si>
    <t>Off peak 3rd rate (c/kWh)</t>
    <phoneticPr fontId="0" type="noConversion"/>
  </si>
  <si>
    <t>Off peak 3rd step (kWh)</t>
    <phoneticPr fontId="0" type="noConversion"/>
  </si>
  <si>
    <t>Off peak 4th rate (c/kWh)</t>
    <phoneticPr fontId="0" type="noConversion"/>
  </si>
  <si>
    <t>Seasonal tariff with non-seasonal off-peak rate (c/kWh)</t>
    <phoneticPr fontId="0" type="noConversion"/>
  </si>
  <si>
    <t>Cont' off peak 1st step (kWh)</t>
    <phoneticPr fontId="0" type="noConversion"/>
  </si>
  <si>
    <t>Cont' off peak 2nd rate</t>
    <phoneticPr fontId="0" type="noConversion"/>
  </si>
  <si>
    <t>Split week tariff: Shoulder - weekdays (c/kWh)</t>
    <phoneticPr fontId="0" type="noConversion"/>
  </si>
  <si>
    <t>Split week tariff: Shoulder - weekends (c/kWh)</t>
    <phoneticPr fontId="0" type="noConversion"/>
  </si>
  <si>
    <t>Seasonal: Peak season shoulder rate (c/kWh)</t>
    <phoneticPr fontId="0" type="noConversion"/>
  </si>
  <si>
    <t>Seasonal: Off peak season shoulder rate (c/kWh)</t>
    <phoneticPr fontId="0" type="noConversion"/>
  </si>
  <si>
    <t>Time structure Code</t>
    <phoneticPr fontId="0" type="noConversion"/>
  </si>
  <si>
    <t>Seasonal? (y/n)</t>
    <phoneticPr fontId="0" type="noConversion"/>
  </si>
  <si>
    <t>Summer or winter peak (s/w)</t>
    <phoneticPr fontId="0" type="noConversion"/>
  </si>
  <si>
    <t>Number of peak months</t>
    <phoneticPr fontId="0" type="noConversion"/>
  </si>
  <si>
    <t>FIT (c/kWh)</t>
    <phoneticPr fontId="0" type="noConversion"/>
  </si>
  <si>
    <t>Peak FIT (c/kWh)</t>
    <phoneticPr fontId="6" type="noConversion"/>
  </si>
  <si>
    <t>Off-peak FIT (c/kWh)</t>
    <phoneticPr fontId="6" type="noConversion"/>
  </si>
  <si>
    <t>Shoulder FIT (c/kWh)</t>
    <phoneticPr fontId="6" type="noConversion"/>
  </si>
  <si>
    <t>Green (y/n/o)</t>
    <phoneticPr fontId="0" type="noConversion"/>
  </si>
  <si>
    <t>Green note</t>
    <phoneticPr fontId="0" type="noConversion"/>
  </si>
  <si>
    <t>Guaranteed discount off bill (%)</t>
    <phoneticPr fontId="0" type="noConversion"/>
  </si>
  <si>
    <t>Guaranteed discount off usage (%)</t>
    <phoneticPr fontId="0" type="noConversion"/>
  </si>
  <si>
    <t>POT discount off bill (%)</t>
    <phoneticPr fontId="0" type="noConversion"/>
  </si>
  <si>
    <t>POT discount off usage (%)</t>
    <phoneticPr fontId="0" type="noConversion"/>
  </si>
  <si>
    <t>DD discount off bill (%)</t>
    <phoneticPr fontId="0" type="noConversion"/>
  </si>
  <si>
    <t>DD discount off usage (%)</t>
    <phoneticPr fontId="0" type="noConversion"/>
  </si>
  <si>
    <t>E-bill discount off bill (%)</t>
    <phoneticPr fontId="0" type="noConversion"/>
  </si>
  <si>
    <t>E-bill discount off usage (%)</t>
    <phoneticPr fontId="0" type="noConversion"/>
  </si>
  <si>
    <t>Dual Fuel discount off bill (%)</t>
    <phoneticPr fontId="0" type="noConversion"/>
  </si>
  <si>
    <t>Dual Fuel discount off usage (%)</t>
    <phoneticPr fontId="0" type="noConversion"/>
  </si>
  <si>
    <t>Contract length (months)</t>
    <phoneticPr fontId="0" type="noConversion"/>
  </si>
  <si>
    <t>ETF (Y/N)</t>
    <phoneticPr fontId="0" type="noConversion"/>
  </si>
  <si>
    <t>Limited benefit period? (months)</t>
    <phoneticPr fontId="0" type="noConversion"/>
  </si>
  <si>
    <t>Other Direct Debit Incentive (y/n)</t>
    <phoneticPr fontId="0" type="noConversion"/>
  </si>
  <si>
    <t>Service fee ($ per month)</t>
    <phoneticPr fontId="0" type="noConversion"/>
  </si>
  <si>
    <t>Other incentives</t>
    <phoneticPr fontId="0" type="noConversion"/>
  </si>
  <si>
    <t>Incentive type</t>
    <phoneticPr fontId="0" type="noConversion"/>
  </si>
  <si>
    <t>Approx. incentive value ($)</t>
    <phoneticPr fontId="0" type="noConversion"/>
  </si>
  <si>
    <t>Dual fuel condition? (y/n)</t>
    <phoneticPr fontId="0" type="noConversion"/>
  </si>
  <si>
    <t>Mandatory shortened billing cycle (months)</t>
  </si>
  <si>
    <t>Comments</t>
    <phoneticPr fontId="0" type="noConversion"/>
  </si>
  <si>
    <t>Source</t>
    <phoneticPr fontId="0" type="noConversion"/>
  </si>
  <si>
    <t>Update status</t>
    <phoneticPr fontId="0" type="noConversion"/>
  </si>
  <si>
    <t xml:space="preserve"> Supply (c/day)</t>
  </si>
  <si>
    <t xml:space="preserve">  Single or peak rate (c/kWh)</t>
  </si>
  <si>
    <t xml:space="preserve">  Peak 2nd rate (c/kWh)</t>
  </si>
  <si>
    <t xml:space="preserve">  Peak 3rd rate (c/kWh)</t>
  </si>
  <si>
    <t xml:space="preserve">  Seasonal: peak/ off-peak rate (c/kWh)</t>
  </si>
  <si>
    <t xml:space="preserve">  Off-peak rate (c/kWh)</t>
  </si>
  <si>
    <t xml:space="preserve">  Seasonal: Off-peak/ Off-peak rate (c/kWh)</t>
  </si>
  <si>
    <t xml:space="preserve">  Cont' off peak</t>
  </si>
  <si>
    <t xml:space="preserve">  Shoulder (c/kWh)</t>
  </si>
  <si>
    <t xml:space="preserve">  Peak or single Capacity charge  (c/kVA/day)</t>
  </si>
  <si>
    <t xml:space="preserve">  Shoulder Capacity charge  (c/kVA/day)</t>
  </si>
  <si>
    <t xml:space="preserve">  Off-peak Capacity charge  (c/kVA/day)</t>
  </si>
  <si>
    <t>https://www.jacanaenergy.com.au/business_customers/pricing</t>
  </si>
  <si>
    <t>NT</t>
    <phoneticPr fontId="0" type="noConversion"/>
  </si>
  <si>
    <t>PWC</t>
    <phoneticPr fontId="0" type="noConversion"/>
  </si>
  <si>
    <t>Single</t>
    <phoneticPr fontId="0" type="noConversion"/>
  </si>
  <si>
    <t>y</t>
    <phoneticPr fontId="0" type="noConversion"/>
  </si>
  <si>
    <t>n</t>
    <phoneticPr fontId="0" type="noConversion"/>
  </si>
  <si>
    <t>Jacana Energy</t>
    <phoneticPr fontId="0" type="noConversion"/>
  </si>
  <si>
    <t xml:space="preserve">Regulated </t>
    <phoneticPr fontId="0" type="noConversion"/>
  </si>
  <si>
    <t>NT-Single</t>
    <phoneticPr fontId="0" type="noConversion"/>
  </si>
  <si>
    <t>https://www.jacanaenergy.com.au/news_and_publications/publications/tariffs_and_pricing/JE_Tariff-and-Pricing_V27_02.pdf</t>
  </si>
  <si>
    <t>Two Rate</t>
    <phoneticPr fontId="0" type="noConversion"/>
  </si>
  <si>
    <t>NT-Two rate</t>
    <phoneticPr fontId="0" type="noConversion"/>
  </si>
  <si>
    <t xml:space="preserve">April </t>
  </si>
  <si>
    <t>April 2019, October 2019, April 2020, October 2020, April 2021, October 2021 and April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</si>
</sst>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0"/>
      <name val="Verdana"/>
    </font>
    <font>
      <b/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1"/>
      <color indexed="48"/>
      <name val="Arial"/>
      <family val="2"/>
    </font>
    <font>
      <b/>
      <sz val="11"/>
      <color indexed="48"/>
      <name val="Arial"/>
      <family val="2"/>
    </font>
    <font>
      <sz val="10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</fonts>
  <fills count="2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6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A9A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D7B93"/>
        <bgColor indexed="64"/>
      </patternFill>
    </fill>
    <fill>
      <patternFill patternType="solid">
        <fgColor theme="9" tint="0.7999816888943144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/>
    <xf numFmtId="0" fontId="2" fillId="0" borderId="0"/>
  </cellStyleXfs>
  <cellXfs count="244">
    <xf numFmtId="0" fontId="0" fillId="0" borderId="0" xfId="0"/>
    <xf numFmtId="0" fontId="0" fillId="4" borderId="0" xfId="0" applyFill="1" applyAlignment="1">
      <alignment horizontal="right" wrapText="1"/>
    </xf>
    <xf numFmtId="0" fontId="0" fillId="4" borderId="0" xfId="0" applyFill="1" applyAlignment="1">
      <alignment horizontal="left" wrapText="1"/>
    </xf>
    <xf numFmtId="0" fontId="0" fillId="4" borderId="0" xfId="0" applyFill="1" applyAlignment="1">
      <alignment wrapText="1"/>
    </xf>
    <xf numFmtId="0" fontId="0" fillId="4" borderId="0" xfId="0" applyFill="1" applyAlignment="1">
      <alignment horizontal="center" wrapText="1"/>
    </xf>
    <xf numFmtId="0" fontId="0" fillId="4" borderId="10" xfId="0" applyFill="1" applyBorder="1" applyAlignment="1">
      <alignment wrapText="1"/>
    </xf>
    <xf numFmtId="0" fontId="0" fillId="5" borderId="3" xfId="0" applyFill="1" applyBorder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7" borderId="10" xfId="0" applyFill="1" applyBorder="1" applyAlignment="1">
      <alignment horizontal="right" wrapText="1"/>
    </xf>
    <xf numFmtId="0" fontId="0" fillId="8" borderId="0" xfId="0" applyFill="1" applyAlignment="1">
      <alignment horizontal="right" wrapText="1"/>
    </xf>
    <xf numFmtId="0" fontId="0" fillId="8" borderId="0" xfId="0" applyFill="1" applyBorder="1" applyAlignment="1">
      <alignment horizontal="right" wrapText="1"/>
    </xf>
    <xf numFmtId="0" fontId="0" fillId="9" borderId="9" xfId="0" applyFill="1" applyBorder="1" applyAlignment="1">
      <alignment horizontal="right" wrapText="1"/>
    </xf>
    <xf numFmtId="0" fontId="0" fillId="9" borderId="0" xfId="0" applyFill="1" applyBorder="1" applyAlignment="1">
      <alignment horizontal="right" wrapText="1"/>
    </xf>
    <xf numFmtId="0" fontId="0" fillId="10" borderId="0" xfId="0" applyFill="1" applyAlignment="1">
      <alignment horizontal="right" wrapText="1"/>
    </xf>
    <xf numFmtId="0" fontId="0" fillId="11" borderId="0" xfId="0" applyFill="1" applyAlignment="1">
      <alignment horizontal="right" wrapText="1"/>
    </xf>
    <xf numFmtId="0" fontId="0" fillId="12" borderId="3" xfId="0" applyFill="1" applyBorder="1" applyAlignment="1">
      <alignment horizontal="right" wrapText="1"/>
    </xf>
    <xf numFmtId="0" fontId="0" fillId="13" borderId="0" xfId="0" applyFill="1" applyBorder="1" applyAlignment="1">
      <alignment horizontal="center" wrapText="1"/>
    </xf>
    <xf numFmtId="0" fontId="0" fillId="13" borderId="10" xfId="0" applyFill="1" applyBorder="1" applyAlignment="1">
      <alignment horizontal="center" wrapText="1"/>
    </xf>
    <xf numFmtId="0" fontId="0" fillId="14" borderId="0" xfId="0" applyFill="1" applyBorder="1" applyAlignment="1">
      <alignment horizontal="center" wrapText="1"/>
    </xf>
    <xf numFmtId="0" fontId="0" fillId="14" borderId="10" xfId="0" applyFill="1" applyBorder="1" applyAlignment="1">
      <alignment horizontal="center" wrapText="1"/>
    </xf>
    <xf numFmtId="0" fontId="0" fillId="15" borderId="0" xfId="0" applyFill="1" applyBorder="1" applyAlignment="1">
      <alignment horizontal="center" wrapText="1"/>
    </xf>
    <xf numFmtId="0" fontId="0" fillId="15" borderId="10" xfId="0" applyFill="1" applyBorder="1" applyAlignment="1">
      <alignment horizontal="right" wrapText="1"/>
    </xf>
    <xf numFmtId="0" fontId="0" fillId="10" borderId="0" xfId="0" applyFill="1" applyBorder="1" applyAlignment="1">
      <alignment horizontal="center" wrapText="1"/>
    </xf>
    <xf numFmtId="0" fontId="0" fillId="7" borderId="0" xfId="0" applyFill="1" applyAlignment="1">
      <alignment horizontal="center" wrapText="1"/>
    </xf>
    <xf numFmtId="0" fontId="0" fillId="10" borderId="0" xfId="0" applyFill="1" applyAlignment="1">
      <alignment horizontal="center" wrapText="1"/>
    </xf>
    <xf numFmtId="0" fontId="0" fillId="7" borderId="0" xfId="0" applyFill="1" applyBorder="1" applyAlignment="1">
      <alignment horizontal="center" wrapText="1"/>
    </xf>
    <xf numFmtId="0" fontId="0" fillId="7" borderId="10" xfId="0" applyFill="1" applyBorder="1" applyAlignment="1">
      <alignment horizontal="center" wrapText="1"/>
    </xf>
    <xf numFmtId="0" fontId="0" fillId="4" borderId="0" xfId="0" applyFill="1" applyBorder="1" applyAlignment="1">
      <alignment horizontal="left" wrapText="1"/>
    </xf>
    <xf numFmtId="0" fontId="0" fillId="4" borderId="0" xfId="0" applyFill="1" applyBorder="1" applyAlignment="1">
      <alignment horizontal="center" wrapText="1"/>
    </xf>
    <xf numFmtId="0" fontId="0" fillId="4" borderId="15" xfId="0" applyFill="1" applyBorder="1"/>
    <xf numFmtId="14" fontId="2" fillId="0" borderId="15" xfId="0" applyNumberFormat="1" applyFont="1" applyFill="1" applyBorder="1"/>
    <xf numFmtId="14" fontId="0" fillId="0" borderId="15" xfId="0" applyNumberFormat="1" applyFill="1" applyBorder="1" applyAlignment="1">
      <alignment horizontal="left"/>
    </xf>
    <xf numFmtId="0" fontId="0" fillId="0" borderId="15" xfId="0" applyFill="1" applyBorder="1"/>
    <xf numFmtId="14" fontId="0" fillId="0" borderId="15" xfId="0" applyNumberFormat="1" applyFill="1" applyBorder="1"/>
    <xf numFmtId="0" fontId="0" fillId="0" borderId="15" xfId="0" applyFill="1" applyBorder="1" applyAlignment="1">
      <alignment horizontal="center"/>
    </xf>
    <xf numFmtId="0" fontId="0" fillId="0" borderId="15" xfId="0" applyBorder="1"/>
    <xf numFmtId="0" fontId="0" fillId="0" borderId="15" xfId="0" applyBorder="1" applyAlignment="1">
      <alignment horizontal="center"/>
    </xf>
    <xf numFmtId="0" fontId="4" fillId="3" borderId="13" xfId="0" applyFont="1" applyFill="1" applyBorder="1"/>
    <xf numFmtId="0" fontId="4" fillId="3" borderId="0" xfId="0" applyFont="1" applyFill="1" applyBorder="1"/>
    <xf numFmtId="0" fontId="4" fillId="3" borderId="8" xfId="0" applyFont="1" applyFill="1" applyBorder="1"/>
    <xf numFmtId="0" fontId="4" fillId="3" borderId="2" xfId="0" applyFont="1" applyFill="1" applyBorder="1"/>
    <xf numFmtId="0" fontId="4" fillId="3" borderId="1" xfId="0" applyFont="1" applyFill="1" applyBorder="1"/>
    <xf numFmtId="0" fontId="7" fillId="3" borderId="0" xfId="0" applyFont="1" applyFill="1"/>
    <xf numFmtId="0" fontId="4" fillId="3" borderId="0" xfId="0" applyFont="1" applyFill="1"/>
    <xf numFmtId="0" fontId="9" fillId="3" borderId="0" xfId="0" applyFont="1" applyFill="1"/>
    <xf numFmtId="0" fontId="8" fillId="3" borderId="0" xfId="0" applyFont="1" applyFill="1"/>
    <xf numFmtId="0" fontId="8" fillId="3" borderId="12" xfId="0" applyFont="1" applyFill="1" applyBorder="1"/>
    <xf numFmtId="0" fontId="10" fillId="3" borderId="13" xfId="0" applyFont="1" applyFill="1" applyBorder="1"/>
    <xf numFmtId="0" fontId="9" fillId="3" borderId="13" xfId="0" applyFont="1" applyFill="1" applyBorder="1"/>
    <xf numFmtId="0" fontId="9" fillId="3" borderId="14" xfId="0" applyFont="1" applyFill="1" applyBorder="1"/>
    <xf numFmtId="0" fontId="9" fillId="3" borderId="0" xfId="0" applyFont="1" applyFill="1" applyBorder="1"/>
    <xf numFmtId="0" fontId="9" fillId="3" borderId="11" xfId="0" applyFont="1" applyFill="1" applyBorder="1"/>
    <xf numFmtId="0" fontId="5" fillId="3" borderId="0" xfId="0" applyFont="1" applyFill="1"/>
    <xf numFmtId="0" fontId="10" fillId="3" borderId="0" xfId="0" applyFont="1" applyFill="1"/>
    <xf numFmtId="0" fontId="0" fillId="3" borderId="0" xfId="0" applyFill="1"/>
    <xf numFmtId="0" fontId="10" fillId="3" borderId="0" xfId="0" applyFont="1" applyFill="1" applyBorder="1"/>
    <xf numFmtId="0" fontId="11" fillId="3" borderId="0" xfId="0" applyFont="1" applyFill="1" applyBorder="1"/>
    <xf numFmtId="0" fontId="9" fillId="3" borderId="1" xfId="0" applyFont="1" applyFill="1" applyBorder="1"/>
    <xf numFmtId="0" fontId="9" fillId="3" borderId="16" xfId="0" applyFont="1" applyFill="1" applyBorder="1"/>
    <xf numFmtId="0" fontId="1" fillId="5" borderId="12" xfId="0" applyFont="1" applyFill="1" applyBorder="1"/>
    <xf numFmtId="0" fontId="9" fillId="5" borderId="14" xfId="0" applyFont="1" applyFill="1" applyBorder="1"/>
    <xf numFmtId="0" fontId="4" fillId="6" borderId="0" xfId="0" applyFont="1" applyFill="1"/>
    <xf numFmtId="0" fontId="0" fillId="3" borderId="2" xfId="0" applyFill="1" applyBorder="1"/>
    <xf numFmtId="0" fontId="10" fillId="0" borderId="1" xfId="0" applyFont="1" applyFill="1" applyBorder="1"/>
    <xf numFmtId="0" fontId="9" fillId="3" borderId="12" xfId="0" applyFont="1" applyFill="1" applyBorder="1"/>
    <xf numFmtId="17" fontId="9" fillId="16" borderId="8" xfId="0" applyNumberFormat="1" applyFont="1" applyFill="1" applyBorder="1"/>
    <xf numFmtId="0" fontId="9" fillId="16" borderId="11" xfId="0" applyFont="1" applyFill="1" applyBorder="1"/>
    <xf numFmtId="17" fontId="9" fillId="17" borderId="2" xfId="0" applyNumberFormat="1" applyFont="1" applyFill="1" applyBorder="1"/>
    <xf numFmtId="0" fontId="9" fillId="17" borderId="16" xfId="0" applyFont="1" applyFill="1" applyBorder="1"/>
    <xf numFmtId="17" fontId="9" fillId="18" borderId="8" xfId="0" applyNumberFormat="1" applyFont="1" applyFill="1" applyBorder="1"/>
    <xf numFmtId="0" fontId="9" fillId="18" borderId="11" xfId="0" applyFont="1" applyFill="1" applyBorder="1"/>
    <xf numFmtId="0" fontId="0" fillId="0" borderId="0" xfId="0" applyBorder="1"/>
    <xf numFmtId="0" fontId="4" fillId="2" borderId="0" xfId="0" applyFont="1" applyFill="1" applyProtection="1">
      <protection hidden="1"/>
    </xf>
    <xf numFmtId="0" fontId="0" fillId="2" borderId="0" xfId="0" applyFill="1" applyProtection="1">
      <protection hidden="1"/>
    </xf>
    <xf numFmtId="0" fontId="0" fillId="0" borderId="0" xfId="0" applyProtection="1">
      <protection hidden="1"/>
    </xf>
    <xf numFmtId="0" fontId="5" fillId="2" borderId="0" xfId="0" applyFont="1" applyFill="1" applyProtection="1">
      <protection hidden="1"/>
    </xf>
    <xf numFmtId="0" fontId="4" fillId="2" borderId="1" xfId="0" applyFont="1" applyFill="1" applyBorder="1" applyProtection="1">
      <protection hidden="1"/>
    </xf>
    <xf numFmtId="0" fontId="6" fillId="3" borderId="12" xfId="0" applyFont="1" applyFill="1" applyBorder="1" applyProtection="1">
      <protection hidden="1"/>
    </xf>
    <xf numFmtId="0" fontId="4" fillId="3" borderId="13" xfId="0" applyFont="1" applyFill="1" applyBorder="1" applyProtection="1">
      <protection hidden="1"/>
    </xf>
    <xf numFmtId="0" fontId="4" fillId="3" borderId="14" xfId="0" applyFont="1" applyFill="1" applyBorder="1" applyProtection="1">
      <protection hidden="1"/>
    </xf>
    <xf numFmtId="0" fontId="4" fillId="3" borderId="8" xfId="0" applyFont="1" applyFill="1" applyBorder="1" applyProtection="1">
      <protection hidden="1"/>
    </xf>
    <xf numFmtId="0" fontId="4" fillId="3" borderId="0" xfId="0" applyFont="1" applyFill="1" applyBorder="1" applyProtection="1">
      <protection hidden="1"/>
    </xf>
    <xf numFmtId="0" fontId="4" fillId="3" borderId="11" xfId="0" applyFont="1" applyFill="1" applyBorder="1" applyProtection="1">
      <protection hidden="1"/>
    </xf>
    <xf numFmtId="0" fontId="4" fillId="2" borderId="0" xfId="0" applyFont="1" applyFill="1" applyAlignment="1" applyProtection="1">
      <alignment wrapText="1"/>
      <protection hidden="1"/>
    </xf>
    <xf numFmtId="0" fontId="4" fillId="0" borderId="2" xfId="0" applyFont="1" applyFill="1" applyBorder="1" applyProtection="1">
      <protection hidden="1"/>
    </xf>
    <xf numFmtId="0" fontId="4" fillId="0" borderId="1" xfId="0" applyFont="1" applyFill="1" applyBorder="1" applyProtection="1">
      <protection hidden="1"/>
    </xf>
    <xf numFmtId="4" fontId="4" fillId="3" borderId="6" xfId="0" applyNumberFormat="1" applyFont="1" applyFill="1" applyBorder="1" applyProtection="1">
      <protection hidden="1"/>
    </xf>
    <xf numFmtId="4" fontId="4" fillId="3" borderId="4" xfId="0" applyNumberFormat="1" applyFont="1" applyFill="1" applyBorder="1" applyProtection="1">
      <protection hidden="1"/>
    </xf>
    <xf numFmtId="4" fontId="4" fillId="3" borderId="5" xfId="0" applyNumberFormat="1" applyFont="1" applyFill="1" applyBorder="1" applyProtection="1">
      <protection hidden="1"/>
    </xf>
    <xf numFmtId="2" fontId="4" fillId="3" borderId="4" xfId="0" applyNumberFormat="1" applyFont="1" applyFill="1" applyBorder="1" applyAlignment="1" applyProtection="1">
      <alignment horizontal="right"/>
      <protection hidden="1"/>
    </xf>
    <xf numFmtId="3" fontId="4" fillId="3" borderId="4" xfId="0" applyNumberFormat="1" applyFont="1" applyFill="1" applyBorder="1" applyProtection="1">
      <protection hidden="1"/>
    </xf>
    <xf numFmtId="3" fontId="5" fillId="3" borderId="4" xfId="0" applyNumberFormat="1" applyFont="1" applyFill="1" applyBorder="1" applyProtection="1">
      <protection hidden="1"/>
    </xf>
    <xf numFmtId="0" fontId="4" fillId="3" borderId="4" xfId="0" applyFont="1" applyFill="1" applyBorder="1" applyProtection="1">
      <protection hidden="1"/>
    </xf>
    <xf numFmtId="0" fontId="4" fillId="3" borderId="4" xfId="0" applyFont="1" applyFill="1" applyBorder="1" applyAlignment="1" applyProtection="1">
      <alignment horizontal="center"/>
      <protection hidden="1"/>
    </xf>
    <xf numFmtId="0" fontId="4" fillId="3" borderId="7" xfId="0" applyFont="1" applyFill="1" applyBorder="1" applyAlignment="1" applyProtection="1">
      <alignment horizontal="center"/>
      <protection hidden="1"/>
    </xf>
    <xf numFmtId="0" fontId="4" fillId="2" borderId="0" xfId="0" applyFont="1" applyFill="1" applyBorder="1" applyProtection="1">
      <protection hidden="1"/>
    </xf>
    <xf numFmtId="4" fontId="4" fillId="3" borderId="13" xfId="0" applyNumberFormat="1" applyFont="1" applyFill="1" applyBorder="1" applyProtection="1">
      <protection hidden="1"/>
    </xf>
    <xf numFmtId="3" fontId="5" fillId="3" borderId="13" xfId="0" applyNumberFormat="1" applyFont="1" applyFill="1" applyBorder="1" applyProtection="1">
      <protection hidden="1"/>
    </xf>
    <xf numFmtId="4" fontId="4" fillId="3" borderId="0" xfId="0" applyNumberFormat="1" applyFont="1" applyFill="1" applyBorder="1" applyProtection="1">
      <protection hidden="1"/>
    </xf>
    <xf numFmtId="3" fontId="5" fillId="3" borderId="0" xfId="0" applyNumberFormat="1" applyFont="1" applyFill="1" applyBorder="1" applyProtection="1">
      <protection hidden="1"/>
    </xf>
    <xf numFmtId="0" fontId="4" fillId="3" borderId="2" xfId="0" applyFont="1" applyFill="1" applyBorder="1" applyProtection="1">
      <protection hidden="1"/>
    </xf>
    <xf numFmtId="0" fontId="4" fillId="3" borderId="1" xfId="0" applyFont="1" applyFill="1" applyBorder="1" applyProtection="1">
      <protection hidden="1"/>
    </xf>
    <xf numFmtId="0" fontId="0" fillId="2" borderId="0" xfId="0" applyFill="1" applyBorder="1" applyProtection="1">
      <protection hidden="1"/>
    </xf>
    <xf numFmtId="0" fontId="5" fillId="6" borderId="0" xfId="0" applyFont="1" applyFill="1" applyBorder="1" applyProtection="1">
      <protection locked="0"/>
    </xf>
    <xf numFmtId="9" fontId="5" fillId="6" borderId="0" xfId="0" applyNumberFormat="1" applyFont="1" applyFill="1" applyBorder="1" applyProtection="1">
      <protection locked="0"/>
    </xf>
    <xf numFmtId="0" fontId="4" fillId="16" borderId="0" xfId="0" applyFont="1" applyFill="1" applyProtection="1">
      <protection hidden="1"/>
    </xf>
    <xf numFmtId="0" fontId="0" fillId="16" borderId="0" xfId="0" applyFill="1" applyProtection="1">
      <protection hidden="1"/>
    </xf>
    <xf numFmtId="0" fontId="5" fillId="16" borderId="0" xfId="0" applyFont="1" applyFill="1" applyProtection="1">
      <protection hidden="1"/>
    </xf>
    <xf numFmtId="0" fontId="4" fillId="16" borderId="1" xfId="0" applyFont="1" applyFill="1" applyBorder="1" applyProtection="1">
      <protection hidden="1"/>
    </xf>
    <xf numFmtId="0" fontId="4" fillId="16" borderId="0" xfId="0" applyFont="1" applyFill="1" applyAlignment="1" applyProtection="1">
      <alignment wrapText="1"/>
      <protection hidden="1"/>
    </xf>
    <xf numFmtId="0" fontId="4" fillId="16" borderId="0" xfId="0" applyFont="1" applyFill="1" applyBorder="1" applyProtection="1">
      <protection hidden="1"/>
    </xf>
    <xf numFmtId="0" fontId="0" fillId="16" borderId="0" xfId="0" applyFill="1" applyBorder="1" applyProtection="1">
      <protection hidden="1"/>
    </xf>
    <xf numFmtId="0" fontId="4" fillId="19" borderId="0" xfId="0" applyFont="1" applyFill="1" applyProtection="1">
      <protection hidden="1"/>
    </xf>
    <xf numFmtId="0" fontId="0" fillId="19" borderId="0" xfId="0" applyFill="1" applyProtection="1">
      <protection hidden="1"/>
    </xf>
    <xf numFmtId="0" fontId="5" fillId="19" borderId="0" xfId="0" applyFont="1" applyFill="1" applyProtection="1">
      <protection hidden="1"/>
    </xf>
    <xf numFmtId="0" fontId="4" fillId="19" borderId="1" xfId="0" applyFont="1" applyFill="1" applyBorder="1" applyProtection="1">
      <protection hidden="1"/>
    </xf>
    <xf numFmtId="17" fontId="9" fillId="19" borderId="8" xfId="0" applyNumberFormat="1" applyFont="1" applyFill="1" applyBorder="1"/>
    <xf numFmtId="0" fontId="9" fillId="19" borderId="11" xfId="0" applyFont="1" applyFill="1" applyBorder="1"/>
    <xf numFmtId="0" fontId="0" fillId="0" borderId="0" xfId="0" applyFill="1" applyBorder="1" applyAlignment="1">
      <alignment horizontal="left"/>
    </xf>
    <xf numFmtId="0" fontId="4" fillId="0" borderId="17" xfId="0" applyFont="1" applyFill="1" applyBorder="1" applyProtection="1">
      <protection hidden="1"/>
    </xf>
    <xf numFmtId="0" fontId="4" fillId="0" borderId="4" xfId="0" applyFont="1" applyFill="1" applyBorder="1" applyProtection="1">
      <protection hidden="1"/>
    </xf>
    <xf numFmtId="0" fontId="4" fillId="19" borderId="0" xfId="0" applyFont="1" applyFill="1" applyAlignment="1" applyProtection="1">
      <alignment wrapText="1"/>
      <protection hidden="1"/>
    </xf>
    <xf numFmtId="0" fontId="4" fillId="19" borderId="0" xfId="0" applyFont="1" applyFill="1" applyBorder="1" applyProtection="1">
      <protection hidden="1"/>
    </xf>
    <xf numFmtId="0" fontId="0" fillId="19" borderId="0" xfId="0" applyFill="1" applyBorder="1" applyProtection="1">
      <protection hidden="1"/>
    </xf>
    <xf numFmtId="0" fontId="4" fillId="3" borderId="7" xfId="0" applyFont="1" applyFill="1" applyBorder="1" applyAlignment="1" applyProtection="1">
      <alignment horizontal="right"/>
      <protection hidden="1"/>
    </xf>
    <xf numFmtId="0" fontId="4" fillId="3" borderId="4" xfId="0" applyFont="1" applyFill="1" applyBorder="1" applyAlignment="1" applyProtection="1">
      <alignment horizontal="right"/>
      <protection hidden="1"/>
    </xf>
    <xf numFmtId="0" fontId="4" fillId="20" borderId="0" xfId="0" applyFont="1" applyFill="1" applyProtection="1">
      <protection hidden="1"/>
    </xf>
    <xf numFmtId="0" fontId="0" fillId="20" borderId="0" xfId="0" applyFill="1" applyProtection="1">
      <protection hidden="1"/>
    </xf>
    <xf numFmtId="0" fontId="5" fillId="20" borderId="0" xfId="0" applyFont="1" applyFill="1" applyProtection="1">
      <protection hidden="1"/>
    </xf>
    <xf numFmtId="0" fontId="4" fillId="20" borderId="1" xfId="0" applyFont="1" applyFill="1" applyBorder="1" applyProtection="1">
      <protection hidden="1"/>
    </xf>
    <xf numFmtId="0" fontId="4" fillId="20" borderId="0" xfId="0" applyFont="1" applyFill="1" applyAlignment="1" applyProtection="1">
      <alignment wrapText="1"/>
      <protection hidden="1"/>
    </xf>
    <xf numFmtId="0" fontId="4" fillId="20" borderId="0" xfId="0" applyFont="1" applyFill="1" applyBorder="1" applyProtection="1">
      <protection hidden="1"/>
    </xf>
    <xf numFmtId="0" fontId="0" fillId="20" borderId="0" xfId="0" applyFill="1" applyBorder="1" applyProtection="1">
      <protection hidden="1"/>
    </xf>
    <xf numFmtId="0" fontId="6" fillId="5" borderId="15" xfId="0" applyFont="1" applyFill="1" applyBorder="1" applyAlignment="1" applyProtection="1">
      <alignment wrapText="1"/>
      <protection hidden="1"/>
    </xf>
    <xf numFmtId="0" fontId="5" fillId="5" borderId="15" xfId="0" applyFont="1" applyFill="1" applyBorder="1" applyAlignment="1" applyProtection="1">
      <alignment wrapText="1"/>
      <protection hidden="1"/>
    </xf>
    <xf numFmtId="0" fontId="4" fillId="5" borderId="15" xfId="0" applyFont="1" applyFill="1" applyBorder="1" applyAlignment="1" applyProtection="1">
      <alignment horizontal="center" wrapText="1"/>
      <protection hidden="1"/>
    </xf>
    <xf numFmtId="0" fontId="5" fillId="5" borderId="15" xfId="0" applyFont="1" applyFill="1" applyBorder="1" applyAlignment="1" applyProtection="1">
      <alignment horizontal="center" wrapText="1"/>
      <protection hidden="1"/>
    </xf>
    <xf numFmtId="0" fontId="4" fillId="5" borderId="18" xfId="0" applyFont="1" applyFill="1" applyBorder="1" applyAlignment="1" applyProtection="1">
      <alignment horizontal="center" wrapText="1"/>
      <protection hidden="1"/>
    </xf>
    <xf numFmtId="0" fontId="6" fillId="5" borderId="19" xfId="0" applyFont="1" applyFill="1" applyBorder="1" applyAlignment="1" applyProtection="1">
      <alignment wrapText="1"/>
      <protection hidden="1"/>
    </xf>
    <xf numFmtId="0" fontId="6" fillId="5" borderId="20" xfId="0" applyFont="1" applyFill="1" applyBorder="1" applyAlignment="1" applyProtection="1">
      <alignment wrapText="1"/>
      <protection hidden="1"/>
    </xf>
    <xf numFmtId="0" fontId="6" fillId="5" borderId="21" xfId="0" applyFont="1" applyFill="1" applyBorder="1" applyAlignment="1" applyProtection="1">
      <alignment wrapText="1"/>
      <protection hidden="1"/>
    </xf>
    <xf numFmtId="17" fontId="9" fillId="20" borderId="8" xfId="0" applyNumberFormat="1" applyFont="1" applyFill="1" applyBorder="1"/>
    <xf numFmtId="0" fontId="9" fillId="20" borderId="11" xfId="0" applyFont="1" applyFill="1" applyBorder="1"/>
    <xf numFmtId="0" fontId="4" fillId="21" borderId="0" xfId="0" applyFont="1" applyFill="1" applyProtection="1">
      <protection hidden="1"/>
    </xf>
    <xf numFmtId="0" fontId="0" fillId="21" borderId="0" xfId="0" applyFill="1" applyProtection="1">
      <protection hidden="1"/>
    </xf>
    <xf numFmtId="0" fontId="5" fillId="21" borderId="0" xfId="0" applyFont="1" applyFill="1" applyProtection="1">
      <protection hidden="1"/>
    </xf>
    <xf numFmtId="0" fontId="4" fillId="21" borderId="1" xfId="0" applyFont="1" applyFill="1" applyBorder="1" applyProtection="1">
      <protection hidden="1"/>
    </xf>
    <xf numFmtId="0" fontId="4" fillId="21" borderId="0" xfId="0" applyFont="1" applyFill="1" applyAlignment="1" applyProtection="1">
      <alignment wrapText="1"/>
      <protection hidden="1"/>
    </xf>
    <xf numFmtId="0" fontId="4" fillId="21" borderId="0" xfId="0" applyFont="1" applyFill="1" applyBorder="1" applyProtection="1">
      <protection hidden="1"/>
    </xf>
    <xf numFmtId="0" fontId="0" fillId="21" borderId="0" xfId="0" applyFill="1" applyBorder="1" applyProtection="1">
      <protection hidden="1"/>
    </xf>
    <xf numFmtId="0" fontId="4" fillId="22" borderId="0" xfId="0" applyFont="1" applyFill="1" applyProtection="1">
      <protection hidden="1"/>
    </xf>
    <xf numFmtId="0" fontId="0" fillId="22" borderId="0" xfId="0" applyFill="1" applyProtection="1">
      <protection hidden="1"/>
    </xf>
    <xf numFmtId="0" fontId="5" fillId="22" borderId="0" xfId="0" applyFont="1" applyFill="1" applyProtection="1">
      <protection hidden="1"/>
    </xf>
    <xf numFmtId="0" fontId="4" fillId="22" borderId="1" xfId="0" applyFont="1" applyFill="1" applyBorder="1" applyProtection="1">
      <protection hidden="1"/>
    </xf>
    <xf numFmtId="0" fontId="4" fillId="22" borderId="0" xfId="0" applyFont="1" applyFill="1" applyAlignment="1" applyProtection="1">
      <alignment wrapText="1"/>
      <protection hidden="1"/>
    </xf>
    <xf numFmtId="0" fontId="4" fillId="22" borderId="0" xfId="0" applyFont="1" applyFill="1" applyBorder="1" applyProtection="1">
      <protection hidden="1"/>
    </xf>
    <xf numFmtId="0" fontId="0" fillId="22" borderId="0" xfId="0" applyFill="1" applyBorder="1" applyProtection="1">
      <protection hidden="1"/>
    </xf>
    <xf numFmtId="17" fontId="9" fillId="22" borderId="8" xfId="0" applyNumberFormat="1" applyFont="1" applyFill="1" applyBorder="1"/>
    <xf numFmtId="0" fontId="9" fillId="22" borderId="11" xfId="0" applyFont="1" applyFill="1" applyBorder="1"/>
    <xf numFmtId="0" fontId="4" fillId="23" borderId="13" xfId="0" applyFont="1" applyFill="1" applyBorder="1" applyProtection="1">
      <protection hidden="1"/>
    </xf>
    <xf numFmtId="0" fontId="4" fillId="23" borderId="0" xfId="0" applyFont="1" applyFill="1" applyBorder="1" applyProtection="1">
      <protection hidden="1"/>
    </xf>
    <xf numFmtId="0" fontId="4" fillId="24" borderId="0" xfId="0" applyFont="1" applyFill="1" applyProtection="1">
      <protection hidden="1"/>
    </xf>
    <xf numFmtId="0" fontId="0" fillId="24" borderId="0" xfId="0" applyFill="1" applyProtection="1">
      <protection hidden="1"/>
    </xf>
    <xf numFmtId="0" fontId="5" fillId="24" borderId="0" xfId="0" applyFont="1" applyFill="1" applyProtection="1">
      <protection hidden="1"/>
    </xf>
    <xf numFmtId="0" fontId="4" fillId="24" borderId="1" xfId="0" applyFont="1" applyFill="1" applyBorder="1" applyProtection="1">
      <protection hidden="1"/>
    </xf>
    <xf numFmtId="0" fontId="4" fillId="24" borderId="0" xfId="0" applyFont="1" applyFill="1" applyAlignment="1" applyProtection="1">
      <alignment wrapText="1"/>
      <protection hidden="1"/>
    </xf>
    <xf numFmtId="0" fontId="4" fillId="24" borderId="0" xfId="0" applyFont="1" applyFill="1" applyBorder="1" applyProtection="1">
      <protection hidden="1"/>
    </xf>
    <xf numFmtId="0" fontId="0" fillId="24" borderId="0" xfId="0" applyFill="1" applyBorder="1" applyProtection="1">
      <protection hidden="1"/>
    </xf>
    <xf numFmtId="0" fontId="9" fillId="24" borderId="8" xfId="0" applyFont="1" applyFill="1" applyBorder="1"/>
    <xf numFmtId="0" fontId="9" fillId="24" borderId="11" xfId="0" applyFont="1" applyFill="1" applyBorder="1"/>
    <xf numFmtId="2" fontId="0" fillId="0" borderId="15" xfId="0" applyNumberFormat="1" applyFill="1" applyBorder="1"/>
    <xf numFmtId="0" fontId="4" fillId="25" borderId="0" xfId="0" applyFont="1" applyFill="1" applyAlignment="1" applyProtection="1">
      <alignment wrapText="1"/>
      <protection hidden="1"/>
    </xf>
    <xf numFmtId="0" fontId="4" fillId="25" borderId="0" xfId="0" applyFont="1" applyFill="1" applyProtection="1">
      <protection hidden="1"/>
    </xf>
    <xf numFmtId="0" fontId="4" fillId="23" borderId="22" xfId="0" applyFont="1" applyFill="1" applyBorder="1" applyAlignment="1" applyProtection="1">
      <alignment horizontal="center" wrapText="1"/>
      <protection hidden="1"/>
    </xf>
    <xf numFmtId="0" fontId="5" fillId="23" borderId="22" xfId="0" applyFont="1" applyFill="1" applyBorder="1" applyAlignment="1" applyProtection="1">
      <alignment horizontal="center" wrapText="1"/>
      <protection hidden="1"/>
    </xf>
    <xf numFmtId="0" fontId="6" fillId="23" borderId="22" xfId="0" applyFont="1" applyFill="1" applyBorder="1" applyAlignment="1" applyProtection="1">
      <alignment wrapText="1"/>
      <protection hidden="1"/>
    </xf>
    <xf numFmtId="0" fontId="5" fillId="23" borderId="22" xfId="0" applyFont="1" applyFill="1" applyBorder="1" applyAlignment="1" applyProtection="1">
      <alignment wrapText="1"/>
      <protection hidden="1"/>
    </xf>
    <xf numFmtId="0" fontId="4" fillId="3" borderId="23" xfId="0" applyFont="1" applyFill="1" applyBorder="1" applyProtection="1">
      <protection hidden="1"/>
    </xf>
    <xf numFmtId="0" fontId="5" fillId="5" borderId="22" xfId="0" applyFont="1" applyFill="1" applyBorder="1" applyAlignment="1" applyProtection="1">
      <alignment horizontal="center" wrapText="1"/>
      <protection hidden="1"/>
    </xf>
    <xf numFmtId="0" fontId="4" fillId="5" borderId="22" xfId="0" applyFont="1" applyFill="1" applyBorder="1" applyAlignment="1" applyProtection="1">
      <alignment horizontal="center" wrapText="1"/>
      <protection hidden="1"/>
    </xf>
    <xf numFmtId="0" fontId="0" fillId="25" borderId="0" xfId="0" applyFill="1" applyProtection="1">
      <protection hidden="1"/>
    </xf>
    <xf numFmtId="0" fontId="5" fillId="25" borderId="0" xfId="0" applyFont="1" applyFill="1" applyProtection="1">
      <protection hidden="1"/>
    </xf>
    <xf numFmtId="0" fontId="4" fillId="25" borderId="1" xfId="0" applyFont="1" applyFill="1" applyBorder="1" applyProtection="1">
      <protection hidden="1"/>
    </xf>
    <xf numFmtId="0" fontId="4" fillId="25" borderId="0" xfId="0" applyFont="1" applyFill="1" applyBorder="1" applyProtection="1">
      <protection hidden="1"/>
    </xf>
    <xf numFmtId="0" fontId="0" fillId="25" borderId="0" xfId="0" applyFill="1" applyBorder="1" applyProtection="1">
      <protection hidden="1"/>
    </xf>
    <xf numFmtId="17" fontId="9" fillId="25" borderId="8" xfId="0" applyNumberFormat="1" applyFont="1" applyFill="1" applyBorder="1"/>
    <xf numFmtId="0" fontId="9" fillId="25" borderId="11" xfId="0" applyFont="1" applyFill="1" applyBorder="1"/>
    <xf numFmtId="0" fontId="4" fillId="26" borderId="0" xfId="0" applyFont="1" applyFill="1" applyProtection="1">
      <protection hidden="1"/>
    </xf>
    <xf numFmtId="0" fontId="0" fillId="26" borderId="0" xfId="0" applyFill="1" applyProtection="1">
      <protection hidden="1"/>
    </xf>
    <xf numFmtId="0" fontId="5" fillId="26" borderId="0" xfId="0" applyFont="1" applyFill="1" applyProtection="1">
      <protection hidden="1"/>
    </xf>
    <xf numFmtId="0" fontId="4" fillId="26" borderId="1" xfId="0" applyFont="1" applyFill="1" applyBorder="1" applyProtection="1">
      <protection hidden="1"/>
    </xf>
    <xf numFmtId="0" fontId="4" fillId="26" borderId="0" xfId="0" applyFont="1" applyFill="1" applyAlignment="1" applyProtection="1">
      <alignment wrapText="1"/>
      <protection hidden="1"/>
    </xf>
    <xf numFmtId="0" fontId="4" fillId="26" borderId="0" xfId="0" applyFont="1" applyFill="1" applyBorder="1" applyProtection="1">
      <protection hidden="1"/>
    </xf>
    <xf numFmtId="0" fontId="0" fillId="26" borderId="0" xfId="0" applyFill="1" applyBorder="1" applyProtection="1">
      <protection hidden="1"/>
    </xf>
    <xf numFmtId="0" fontId="9" fillId="26" borderId="8" xfId="0" applyFont="1" applyFill="1" applyBorder="1"/>
    <xf numFmtId="0" fontId="9" fillId="26" borderId="11" xfId="0" applyFont="1" applyFill="1" applyBorder="1"/>
    <xf numFmtId="2" fontId="0" fillId="0" borderId="15" xfId="0" applyNumberFormat="1" applyBorder="1"/>
    <xf numFmtId="2" fontId="2" fillId="5" borderId="3" xfId="0" applyNumberFormat="1" applyFont="1" applyFill="1" applyBorder="1" applyAlignment="1">
      <alignment horizontal="right" wrapText="1"/>
    </xf>
    <xf numFmtId="2" fontId="2" fillId="7" borderId="0" xfId="0" applyNumberFormat="1" applyFont="1" applyFill="1" applyAlignment="1">
      <alignment horizontal="right" wrapText="1"/>
    </xf>
    <xf numFmtId="2" fontId="2" fillId="7" borderId="10" xfId="0" applyNumberFormat="1" applyFont="1" applyFill="1" applyBorder="1" applyAlignment="1">
      <alignment horizontal="right" wrapText="1"/>
    </xf>
    <xf numFmtId="2" fontId="2" fillId="8" borderId="0" xfId="0" applyNumberFormat="1" applyFont="1" applyFill="1" applyAlignment="1">
      <alignment horizontal="right" wrapText="1"/>
    </xf>
    <xf numFmtId="2" fontId="2" fillId="9" borderId="9" xfId="0" applyNumberFormat="1" applyFont="1" applyFill="1" applyBorder="1" applyAlignment="1">
      <alignment horizontal="right" wrapText="1"/>
    </xf>
    <xf numFmtId="0" fontId="0" fillId="9" borderId="0" xfId="0" applyFill="1" applyAlignment="1">
      <alignment horizontal="right" wrapText="1"/>
    </xf>
    <xf numFmtId="2" fontId="2" fillId="10" borderId="0" xfId="0" applyNumberFormat="1" applyFont="1" applyFill="1" applyAlignment="1">
      <alignment horizontal="right" wrapText="1"/>
    </xf>
    <xf numFmtId="2" fontId="2" fillId="11" borderId="0" xfId="0" applyNumberFormat="1" applyFont="1" applyFill="1" applyAlignment="1">
      <alignment horizontal="right" wrapText="1"/>
    </xf>
    <xf numFmtId="0" fontId="2" fillId="11" borderId="0" xfId="0" applyFont="1" applyFill="1" applyAlignment="1">
      <alignment horizontal="right" wrapText="1"/>
    </xf>
    <xf numFmtId="0" fontId="0" fillId="13" borderId="0" xfId="0" applyFill="1" applyAlignment="1">
      <alignment horizontal="center" wrapText="1"/>
    </xf>
    <xf numFmtId="0" fontId="0" fillId="14" borderId="0" xfId="0" applyFill="1" applyAlignment="1">
      <alignment horizontal="center" wrapText="1"/>
    </xf>
    <xf numFmtId="0" fontId="0" fillId="14" borderId="0" xfId="0" applyFill="1" applyAlignment="1">
      <alignment horizontal="center" vertical="center" wrapText="1"/>
    </xf>
    <xf numFmtId="0" fontId="0" fillId="15" borderId="0" xfId="0" applyFill="1" applyAlignment="1">
      <alignment horizontal="center" wrapText="1"/>
    </xf>
    <xf numFmtId="0" fontId="4" fillId="27" borderId="0" xfId="0" applyFont="1" applyFill="1" applyProtection="1">
      <protection hidden="1"/>
    </xf>
    <xf numFmtId="0" fontId="0" fillId="27" borderId="0" xfId="0" applyFill="1" applyProtection="1">
      <protection hidden="1"/>
    </xf>
    <xf numFmtId="0" fontId="5" fillId="27" borderId="0" xfId="0" applyFont="1" applyFill="1" applyProtection="1">
      <protection hidden="1"/>
    </xf>
    <xf numFmtId="0" fontId="4" fillId="27" borderId="1" xfId="0" applyFont="1" applyFill="1" applyBorder="1" applyProtection="1">
      <protection hidden="1"/>
    </xf>
    <xf numFmtId="0" fontId="4" fillId="27" borderId="0" xfId="0" applyFont="1" applyFill="1" applyAlignment="1" applyProtection="1">
      <alignment wrapText="1"/>
      <protection hidden="1"/>
    </xf>
    <xf numFmtId="0" fontId="4" fillId="27" borderId="0" xfId="0" applyFont="1" applyFill="1" applyBorder="1" applyProtection="1">
      <protection hidden="1"/>
    </xf>
    <xf numFmtId="0" fontId="0" fillId="27" borderId="0" xfId="0" applyFill="1" applyBorder="1" applyProtection="1">
      <protection hidden="1"/>
    </xf>
    <xf numFmtId="0" fontId="9" fillId="27" borderId="8" xfId="0" applyFont="1" applyFill="1" applyBorder="1"/>
    <xf numFmtId="0" fontId="9" fillId="27" borderId="11" xfId="0" applyFont="1" applyFill="1" applyBorder="1"/>
    <xf numFmtId="14" fontId="2" fillId="0" borderId="15" xfId="0" applyNumberFormat="1" applyFont="1" applyBorder="1"/>
    <xf numFmtId="0" fontId="4" fillId="28" borderId="0" xfId="0" applyFont="1" applyFill="1" applyProtection="1">
      <protection hidden="1"/>
    </xf>
    <xf numFmtId="0" fontId="0" fillId="28" borderId="0" xfId="0" applyFill="1" applyProtection="1">
      <protection hidden="1"/>
    </xf>
    <xf numFmtId="0" fontId="5" fillId="28" borderId="0" xfId="0" applyFont="1" applyFill="1" applyProtection="1">
      <protection hidden="1"/>
    </xf>
    <xf numFmtId="0" fontId="4" fillId="28" borderId="1" xfId="0" applyFont="1" applyFill="1" applyBorder="1" applyProtection="1">
      <protection hidden="1"/>
    </xf>
    <xf numFmtId="0" fontId="4" fillId="28" borderId="0" xfId="0" applyFont="1" applyFill="1" applyAlignment="1" applyProtection="1">
      <alignment wrapText="1"/>
      <protection hidden="1"/>
    </xf>
    <xf numFmtId="0" fontId="4" fillId="28" borderId="0" xfId="0" applyFont="1" applyFill="1" applyBorder="1" applyProtection="1">
      <protection hidden="1"/>
    </xf>
    <xf numFmtId="0" fontId="0" fillId="28" borderId="0" xfId="0" applyFill="1"/>
    <xf numFmtId="0" fontId="0" fillId="28" borderId="0" xfId="0" applyFill="1" applyBorder="1" applyProtection="1">
      <protection hidden="1"/>
    </xf>
    <xf numFmtId="0" fontId="9" fillId="28" borderId="8" xfId="0" applyFont="1" applyFill="1" applyBorder="1"/>
    <xf numFmtId="0" fontId="9" fillId="28" borderId="11" xfId="0" applyFont="1" applyFill="1" applyBorder="1"/>
    <xf numFmtId="0" fontId="0" fillId="0" borderId="0" xfId="0" applyFill="1"/>
    <xf numFmtId="0" fontId="14" fillId="0" borderId="15" xfId="1" applyFont="1" applyBorder="1"/>
    <xf numFmtId="14" fontId="14" fillId="0" borderId="15" xfId="1" applyNumberFormat="1" applyFont="1" applyBorder="1"/>
    <xf numFmtId="14" fontId="14" fillId="0" borderId="15" xfId="1" applyNumberFormat="1" applyFont="1" applyBorder="1" applyAlignment="1">
      <alignment horizontal="left"/>
    </xf>
    <xf numFmtId="0" fontId="14" fillId="0" borderId="15" xfId="1" applyFont="1" applyBorder="1" applyAlignment="1">
      <alignment horizontal="center"/>
    </xf>
    <xf numFmtId="2" fontId="14" fillId="0" borderId="15" xfId="1" applyNumberFormat="1" applyFont="1" applyBorder="1"/>
    <xf numFmtId="2" fontId="15" fillId="0" borderId="15" xfId="1" applyNumberFormat="1" applyFont="1" applyBorder="1"/>
    <xf numFmtId="0" fontId="15" fillId="0" borderId="15" xfId="1" applyFont="1" applyBorder="1"/>
    <xf numFmtId="0" fontId="15" fillId="0" borderId="15" xfId="1" applyFont="1" applyBorder="1" applyAlignment="1">
      <alignment horizontal="center"/>
    </xf>
    <xf numFmtId="0" fontId="14" fillId="0" borderId="15" xfId="1" applyFont="1" applyBorder="1" applyAlignment="1">
      <alignment horizontal="left"/>
    </xf>
    <xf numFmtId="0" fontId="14" fillId="0" borderId="0" xfId="1" applyFont="1"/>
    <xf numFmtId="0" fontId="0" fillId="16" borderId="0" xfId="0" applyFill="1"/>
    <xf numFmtId="0" fontId="9" fillId="16" borderId="8" xfId="0" applyFont="1" applyFill="1" applyBorder="1"/>
    <xf numFmtId="14" fontId="14" fillId="0" borderId="15" xfId="1" applyNumberFormat="1" applyFont="1" applyFill="1" applyBorder="1"/>
  </cellXfs>
  <cellStyles count="2">
    <cellStyle name="Normal" xfId="0" builtinId="0"/>
    <cellStyle name="Normal 2" xfId="1" xr:uid="{72142A33-4221-2947-AD61-EB7FBA217443}"/>
  </cellStyles>
  <dxfs count="0"/>
  <tableStyles count="0" defaultTableStyle="TableStyleMedium9" defaultPivotStyle="PivotStyleMedium7"/>
  <colors>
    <mruColors>
      <color rgb="FFCD7B93"/>
      <color rgb="FFFFA9A6"/>
      <color rgb="FFFF7E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0</xdr:rowOff>
    </xdr:from>
    <xdr:to>
      <xdr:col>7</xdr:col>
      <xdr:colOff>1104900</xdr:colOff>
      <xdr:row>79</xdr:row>
      <xdr:rowOff>105568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16500"/>
          <a:ext cx="7772400" cy="8703468"/>
        </a:xfrm>
        <a:prstGeom prst="rect">
          <a:avLst/>
        </a:prstGeom>
      </xdr:spPr>
    </xdr:pic>
    <xdr:clientData/>
  </xdr:twoCellAnchor>
  <xdr:twoCellAnchor editAs="oneCell">
    <xdr:from>
      <xdr:col>6</xdr:col>
      <xdr:colOff>584200</xdr:colOff>
      <xdr:row>2</xdr:row>
      <xdr:rowOff>12700</xdr:rowOff>
    </xdr:from>
    <xdr:to>
      <xdr:col>8</xdr:col>
      <xdr:colOff>1281354</xdr:colOff>
      <xdr:row>8</xdr:row>
      <xdr:rowOff>76200</xdr:rowOff>
    </xdr:to>
    <xdr:pic>
      <xdr:nvPicPr>
        <xdr:cNvPr id="3" name="Picture 2" descr="ECA final logo RGB HIGH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92900" y="355600"/>
          <a:ext cx="3008554" cy="1117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R81"/>
  <sheetViews>
    <sheetView tabSelected="1" workbookViewId="0">
      <selection activeCell="H12" sqref="H12"/>
    </sheetView>
  </sheetViews>
  <sheetFormatPr baseColWidth="10" defaultRowHeight="13" x14ac:dyDescent="0.15"/>
  <cols>
    <col min="1" max="3" width="10.83203125" style="44"/>
    <col min="4" max="4" width="23.33203125" style="44" customWidth="1"/>
    <col min="5" max="7" width="10.83203125" style="44"/>
    <col min="8" max="8" width="15.33203125" style="44" customWidth="1"/>
    <col min="9" max="9" width="19.33203125" style="44" customWidth="1"/>
    <col min="10" max="13" width="10.83203125" style="44"/>
    <col min="14" max="14" width="14.5" style="44" customWidth="1"/>
    <col min="15" max="16" width="10.83203125" style="44"/>
    <col min="17" max="17" width="17.1640625" style="44" customWidth="1"/>
    <col min="18" max="18" width="17.5" style="44" customWidth="1"/>
    <col min="19" max="16384" width="10.83203125" style="44"/>
  </cols>
  <sheetData>
    <row r="1" spans="1:18" ht="14" x14ac:dyDescent="0.15">
      <c r="A1" s="42" t="s">
        <v>105</v>
      </c>
      <c r="B1" s="43"/>
      <c r="C1" s="43"/>
      <c r="D1" s="43"/>
      <c r="E1" s="43"/>
      <c r="F1" s="43"/>
      <c r="G1" s="43"/>
      <c r="H1" s="43"/>
    </row>
    <row r="2" spans="1:18" ht="15" thickBot="1" x14ac:dyDescent="0.2">
      <c r="A2" s="45" t="s">
        <v>31</v>
      </c>
      <c r="B2" s="45"/>
      <c r="C2" s="45"/>
      <c r="D2" s="43"/>
      <c r="E2" s="43"/>
      <c r="F2" s="43"/>
      <c r="G2" s="43"/>
      <c r="H2" s="43"/>
    </row>
    <row r="3" spans="1:18" ht="14" x14ac:dyDescent="0.15">
      <c r="A3" s="45" t="s">
        <v>18</v>
      </c>
      <c r="B3" s="45"/>
      <c r="C3" s="45"/>
      <c r="D3" s="43"/>
      <c r="E3" s="43"/>
      <c r="F3" s="43"/>
      <c r="G3" s="43"/>
      <c r="H3" s="43"/>
      <c r="J3" s="46" t="s">
        <v>32</v>
      </c>
      <c r="K3" s="37"/>
      <c r="L3" s="37"/>
      <c r="M3" s="37"/>
      <c r="N3" s="47"/>
      <c r="O3" s="47"/>
      <c r="P3" s="47"/>
      <c r="Q3" s="48"/>
      <c r="R3" s="49"/>
    </row>
    <row r="4" spans="1:18" ht="14" x14ac:dyDescent="0.15">
      <c r="A4" s="43"/>
      <c r="B4" s="43"/>
      <c r="C4" s="43"/>
      <c r="D4" s="43"/>
      <c r="E4" s="43"/>
      <c r="F4" s="43"/>
      <c r="G4" s="43"/>
      <c r="H4" s="43"/>
      <c r="J4" s="39" t="s">
        <v>33</v>
      </c>
      <c r="K4" s="38"/>
      <c r="L4" s="38"/>
      <c r="M4" s="38"/>
      <c r="N4" s="38"/>
      <c r="O4" s="38"/>
      <c r="P4" s="38"/>
      <c r="Q4" s="50"/>
      <c r="R4" s="51"/>
    </row>
    <row r="5" spans="1:18" ht="14" x14ac:dyDescent="0.15">
      <c r="A5" s="52" t="s">
        <v>0</v>
      </c>
      <c r="B5" s="43"/>
      <c r="C5" s="43"/>
      <c r="D5" s="43"/>
      <c r="E5" s="43"/>
      <c r="F5" s="53"/>
      <c r="G5" s="53"/>
      <c r="H5" s="53"/>
      <c r="I5" s="54"/>
      <c r="J5" s="39" t="s">
        <v>1</v>
      </c>
      <c r="K5" s="38"/>
      <c r="L5" s="38"/>
      <c r="M5" s="38"/>
      <c r="N5" s="38"/>
      <c r="O5" s="38"/>
      <c r="P5" s="38"/>
      <c r="Q5" s="50"/>
      <c r="R5" s="51"/>
    </row>
    <row r="6" spans="1:18" ht="14" x14ac:dyDescent="0.15">
      <c r="A6" s="43" t="s">
        <v>44</v>
      </c>
      <c r="B6" s="43"/>
      <c r="C6" s="43"/>
      <c r="D6" s="43"/>
      <c r="E6" s="43"/>
      <c r="F6" s="53"/>
      <c r="G6" s="53"/>
      <c r="H6" s="53"/>
      <c r="I6" s="54"/>
      <c r="J6" s="39" t="s">
        <v>45</v>
      </c>
      <c r="K6" s="38"/>
      <c r="L6" s="38"/>
      <c r="M6" s="38"/>
      <c r="N6" s="38"/>
      <c r="O6" s="38"/>
      <c r="P6" s="38"/>
      <c r="Q6" s="50"/>
      <c r="R6" s="51"/>
    </row>
    <row r="7" spans="1:18" ht="14" x14ac:dyDescent="0.15">
      <c r="A7" s="43" t="s">
        <v>19</v>
      </c>
      <c r="B7" s="43"/>
      <c r="C7" s="43"/>
      <c r="D7" s="43"/>
      <c r="E7" s="43"/>
      <c r="F7" s="53"/>
      <c r="G7" s="53"/>
      <c r="H7" s="53"/>
      <c r="I7" s="54"/>
      <c r="J7" s="39" t="s">
        <v>8</v>
      </c>
      <c r="K7" s="38"/>
      <c r="L7" s="38"/>
      <c r="M7" s="38"/>
      <c r="N7" s="55"/>
      <c r="O7" s="55"/>
      <c r="P7" s="55"/>
      <c r="Q7" s="50"/>
      <c r="R7" s="51"/>
    </row>
    <row r="8" spans="1:18" ht="14" x14ac:dyDescent="0.15">
      <c r="A8" s="43"/>
      <c r="B8" s="43"/>
      <c r="C8" s="43"/>
      <c r="D8" s="43"/>
      <c r="E8" s="43"/>
      <c r="F8" s="53"/>
      <c r="G8" s="53"/>
      <c r="H8" s="56"/>
      <c r="I8" s="54"/>
      <c r="J8" s="39" t="s">
        <v>52</v>
      </c>
      <c r="K8" s="38"/>
      <c r="L8" s="38"/>
      <c r="M8" s="38"/>
      <c r="N8" s="55"/>
      <c r="O8" s="55"/>
      <c r="P8" s="55"/>
      <c r="Q8" s="50"/>
      <c r="R8" s="51"/>
    </row>
    <row r="9" spans="1:18" ht="14" x14ac:dyDescent="0.15">
      <c r="A9" s="52" t="s">
        <v>54</v>
      </c>
      <c r="B9" s="43"/>
      <c r="C9" s="43"/>
      <c r="D9" s="43"/>
      <c r="E9" s="43"/>
      <c r="F9" s="53"/>
      <c r="G9" s="53"/>
      <c r="H9" s="53"/>
      <c r="I9" s="54"/>
      <c r="J9" s="39" t="s">
        <v>53</v>
      </c>
      <c r="K9" s="38"/>
      <c r="L9" s="38"/>
      <c r="M9" s="38"/>
      <c r="N9" s="55"/>
      <c r="O9" s="55"/>
      <c r="P9" s="55"/>
      <c r="Q9" s="50"/>
      <c r="R9" s="51"/>
    </row>
    <row r="10" spans="1:18" ht="15" thickBot="1" x14ac:dyDescent="0.2">
      <c r="A10" s="43" t="s">
        <v>172</v>
      </c>
      <c r="B10" s="43"/>
      <c r="C10" s="43"/>
      <c r="D10" s="43"/>
      <c r="E10" s="43"/>
      <c r="F10" s="53"/>
      <c r="G10" s="53"/>
      <c r="H10" s="43"/>
      <c r="I10" s="54"/>
      <c r="J10" s="40" t="s">
        <v>24</v>
      </c>
      <c r="K10" s="41"/>
      <c r="L10" s="41"/>
      <c r="M10" s="41"/>
      <c r="N10" s="63"/>
      <c r="O10" s="63"/>
      <c r="P10" s="63"/>
      <c r="Q10" s="57"/>
      <c r="R10" s="58"/>
    </row>
    <row r="11" spans="1:18" ht="14" x14ac:dyDescent="0.15">
      <c r="A11" s="43" t="s">
        <v>275</v>
      </c>
      <c r="B11" s="43"/>
      <c r="C11" s="43"/>
      <c r="D11" s="43"/>
      <c r="E11" s="43"/>
      <c r="F11" s="53"/>
      <c r="G11" s="53"/>
      <c r="H11" s="43"/>
      <c r="I11" s="54"/>
      <c r="J11" s="38"/>
      <c r="K11" s="38"/>
      <c r="L11" s="38"/>
      <c r="M11" s="38"/>
      <c r="N11" s="55"/>
      <c r="O11" s="55"/>
      <c r="P11" s="55"/>
      <c r="Q11" s="50"/>
      <c r="R11" s="50"/>
    </row>
    <row r="12" spans="1:18" ht="14" x14ac:dyDescent="0.15">
      <c r="A12" s="43" t="s">
        <v>25</v>
      </c>
      <c r="E12" s="43"/>
      <c r="F12" s="53"/>
      <c r="G12" s="53"/>
      <c r="H12" s="43"/>
      <c r="I12" s="54"/>
      <c r="J12" s="50"/>
      <c r="K12" s="50"/>
      <c r="L12" s="50"/>
      <c r="M12" s="50"/>
      <c r="N12" s="50"/>
      <c r="O12" s="50"/>
      <c r="P12" s="50"/>
      <c r="Q12" s="50"/>
      <c r="R12" s="50"/>
    </row>
    <row r="13" spans="1:18" ht="15" thickBot="1" x14ac:dyDescent="0.2">
      <c r="A13" s="43"/>
      <c r="B13" s="43"/>
      <c r="C13" s="43"/>
      <c r="D13" s="43"/>
      <c r="E13" s="43"/>
      <c r="F13" s="53"/>
      <c r="G13" s="53"/>
      <c r="H13" s="43"/>
      <c r="I13" s="54"/>
    </row>
    <row r="14" spans="1:18" ht="14" x14ac:dyDescent="0.15">
      <c r="A14" s="43" t="s">
        <v>26</v>
      </c>
      <c r="B14" s="43"/>
      <c r="C14" s="43"/>
      <c r="D14" s="43"/>
      <c r="E14" s="43"/>
      <c r="F14" s="53"/>
      <c r="G14" s="53"/>
      <c r="H14" s="53"/>
      <c r="I14" s="54"/>
      <c r="J14" s="59" t="s">
        <v>22</v>
      </c>
      <c r="K14" s="60"/>
    </row>
    <row r="15" spans="1:18" ht="15" thickBot="1" x14ac:dyDescent="0.2">
      <c r="A15" s="43" t="s">
        <v>27</v>
      </c>
      <c r="B15" s="43"/>
      <c r="C15" s="43"/>
      <c r="D15" s="43"/>
      <c r="E15" s="61"/>
      <c r="F15" s="53"/>
      <c r="G15" s="53"/>
      <c r="H15" s="53"/>
      <c r="I15" s="54"/>
      <c r="J15" s="62" t="s">
        <v>23</v>
      </c>
      <c r="K15" s="58"/>
    </row>
    <row r="16" spans="1:18" ht="14" x14ac:dyDescent="0.15">
      <c r="A16" s="53"/>
      <c r="B16" s="43"/>
      <c r="C16" s="43"/>
      <c r="D16" s="43"/>
      <c r="E16" s="43"/>
      <c r="F16" s="53"/>
      <c r="G16" s="53"/>
      <c r="H16" s="53"/>
      <c r="I16" s="54"/>
    </row>
    <row r="17" spans="1:11" ht="15" thickBot="1" x14ac:dyDescent="0.2">
      <c r="A17" s="43" t="s">
        <v>28</v>
      </c>
      <c r="B17" s="43"/>
      <c r="C17" s="43"/>
      <c r="D17" s="43"/>
      <c r="E17" s="43"/>
      <c r="F17" s="53"/>
      <c r="G17" s="53"/>
      <c r="H17" s="53"/>
      <c r="I17" s="54"/>
      <c r="J17" s="54"/>
      <c r="K17" s="54"/>
    </row>
    <row r="18" spans="1:11" ht="14" x14ac:dyDescent="0.15">
      <c r="A18" s="43" t="s">
        <v>20</v>
      </c>
      <c r="B18" s="53"/>
      <c r="C18" s="53"/>
      <c r="D18" s="53"/>
      <c r="E18" s="53"/>
      <c r="F18" s="53"/>
      <c r="G18" s="53"/>
      <c r="H18" s="53"/>
      <c r="I18" s="54"/>
      <c r="J18" s="64" t="s">
        <v>11</v>
      </c>
      <c r="K18" s="49"/>
    </row>
    <row r="19" spans="1:11" ht="14" x14ac:dyDescent="0.15">
      <c r="A19" s="43" t="s">
        <v>29</v>
      </c>
      <c r="B19" s="43"/>
      <c r="C19" s="43"/>
      <c r="D19" s="43"/>
      <c r="E19" s="43"/>
      <c r="F19" s="53"/>
      <c r="G19" s="53"/>
      <c r="H19" s="53"/>
      <c r="I19" s="54"/>
      <c r="J19" s="242" t="s">
        <v>274</v>
      </c>
      <c r="K19" s="66">
        <v>2022</v>
      </c>
    </row>
    <row r="20" spans="1:11" ht="14" x14ac:dyDescent="0.15">
      <c r="A20" s="43" t="s">
        <v>21</v>
      </c>
      <c r="B20" s="43"/>
      <c r="C20" s="43"/>
      <c r="D20" s="43"/>
      <c r="E20" s="43"/>
      <c r="F20" s="53"/>
      <c r="G20" s="53"/>
      <c r="H20" s="53"/>
      <c r="I20" s="54"/>
      <c r="J20" s="228" t="s">
        <v>141</v>
      </c>
      <c r="K20" s="229">
        <v>2021</v>
      </c>
    </row>
    <row r="21" spans="1:11" ht="14" x14ac:dyDescent="0.15">
      <c r="A21" s="43"/>
      <c r="B21" s="43"/>
      <c r="C21" s="43"/>
      <c r="D21" s="43"/>
      <c r="E21" s="43"/>
      <c r="F21" s="53"/>
      <c r="G21" s="53"/>
      <c r="H21" s="53"/>
      <c r="I21" s="54"/>
      <c r="J21" s="217" t="s">
        <v>9</v>
      </c>
      <c r="K21" s="218">
        <v>2021</v>
      </c>
    </row>
    <row r="22" spans="1:11" ht="14" x14ac:dyDescent="0.15">
      <c r="A22" s="43" t="s">
        <v>30</v>
      </c>
      <c r="B22" s="54"/>
      <c r="C22" s="54"/>
      <c r="D22" s="54"/>
      <c r="E22" s="54"/>
      <c r="F22" s="54"/>
      <c r="G22" s="53"/>
      <c r="H22" s="53"/>
      <c r="I22" s="54"/>
      <c r="J22" s="194" t="s">
        <v>141</v>
      </c>
      <c r="K22" s="195">
        <v>2020</v>
      </c>
    </row>
    <row r="23" spans="1:11" ht="14" x14ac:dyDescent="0.15">
      <c r="A23" s="43" t="s">
        <v>17</v>
      </c>
      <c r="B23" s="54"/>
      <c r="C23" s="54"/>
      <c r="D23" s="54"/>
      <c r="E23" s="54"/>
      <c r="F23" s="54"/>
      <c r="G23" s="53"/>
      <c r="H23" s="53"/>
      <c r="I23" s="54"/>
      <c r="J23" s="185" t="s">
        <v>9</v>
      </c>
      <c r="K23" s="186">
        <v>2020</v>
      </c>
    </row>
    <row r="24" spans="1:11" x14ac:dyDescent="0.15">
      <c r="G24" s="54"/>
      <c r="H24" s="54"/>
      <c r="I24" s="54"/>
      <c r="J24" s="168" t="s">
        <v>141</v>
      </c>
      <c r="K24" s="169">
        <v>2019</v>
      </c>
    </row>
    <row r="25" spans="1:11" x14ac:dyDescent="0.15">
      <c r="B25" s="54"/>
      <c r="C25" s="54"/>
      <c r="D25" s="54"/>
      <c r="E25" s="54"/>
      <c r="F25" s="54"/>
      <c r="G25" s="54"/>
      <c r="H25" s="54"/>
      <c r="I25" s="54"/>
      <c r="J25" s="157" t="s">
        <v>9</v>
      </c>
      <c r="K25" s="158">
        <v>2019</v>
      </c>
    </row>
    <row r="26" spans="1:11" x14ac:dyDescent="0.15">
      <c r="E26" s="54"/>
      <c r="F26" s="54"/>
      <c r="G26" s="54"/>
      <c r="H26" s="54"/>
      <c r="I26" s="54"/>
      <c r="J26" s="141" t="s">
        <v>141</v>
      </c>
      <c r="K26" s="142">
        <v>2018</v>
      </c>
    </row>
    <row r="27" spans="1:11" x14ac:dyDescent="0.15">
      <c r="E27" s="54"/>
      <c r="F27" s="54"/>
      <c r="G27" s="54"/>
      <c r="H27" s="54"/>
      <c r="I27" s="54"/>
      <c r="J27" s="116" t="s">
        <v>9</v>
      </c>
      <c r="K27" s="117">
        <v>2018</v>
      </c>
    </row>
    <row r="28" spans="1:11" x14ac:dyDescent="0.15">
      <c r="E28" s="54"/>
      <c r="F28" s="54"/>
      <c r="G28" s="54"/>
      <c r="H28" s="54"/>
      <c r="I28" s="54"/>
      <c r="J28" s="69" t="s">
        <v>141</v>
      </c>
      <c r="K28" s="70">
        <v>2017</v>
      </c>
    </row>
    <row r="29" spans="1:11" x14ac:dyDescent="0.15">
      <c r="E29" s="54"/>
      <c r="F29" s="54"/>
      <c r="G29" s="54"/>
      <c r="H29" s="54"/>
      <c r="I29" s="54"/>
      <c r="J29" s="65" t="s">
        <v>9</v>
      </c>
      <c r="K29" s="66">
        <v>2017</v>
      </c>
    </row>
    <row r="30" spans="1:11" ht="14" thickBot="1" x14ac:dyDescent="0.2">
      <c r="E30" s="54"/>
      <c r="F30" s="54"/>
      <c r="G30" s="54"/>
      <c r="H30" s="54"/>
      <c r="I30" s="54"/>
      <c r="J30" s="67" t="s">
        <v>9</v>
      </c>
      <c r="K30" s="68">
        <v>2016</v>
      </c>
    </row>
    <row r="31" spans="1:11" x14ac:dyDescent="0.15">
      <c r="E31" s="54"/>
      <c r="F31" s="54"/>
      <c r="G31" s="54"/>
      <c r="H31" s="54"/>
      <c r="I31" s="54"/>
    </row>
    <row r="32" spans="1:11" x14ac:dyDescent="0.15">
      <c r="E32" s="54"/>
      <c r="F32" s="54"/>
      <c r="G32" s="54"/>
      <c r="H32" s="54"/>
      <c r="I32" s="54"/>
    </row>
    <row r="33" spans="5:9" x14ac:dyDescent="0.15">
      <c r="E33" s="54"/>
      <c r="F33" s="54"/>
      <c r="G33" s="54"/>
      <c r="H33" s="54"/>
      <c r="I33" s="54"/>
    </row>
    <row r="34" spans="5:9" x14ac:dyDescent="0.15">
      <c r="G34" s="54"/>
      <c r="H34" s="54"/>
      <c r="I34" s="54"/>
    </row>
    <row r="81" spans="1:1" x14ac:dyDescent="0.15">
      <c r="A81" s="44" t="s">
        <v>10</v>
      </c>
    </row>
  </sheetData>
  <sheetProtection algorithmName="SHA-512" hashValue="8CnkGKHgNJpV75RrhAPHFM0wvfKMojVLdpM04M4381cbgwT6JK6Kr27SA6MXPa2tpdf0xDcsFL95ySqCcDMXkg==" saltValue="uYKW63gcd6FOnNPS0yOOZw==" spinCount="100000" sheet="1" objects="1" scenarios="1"/>
  <phoneticPr fontId="3" type="noConversion"/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D1AFD-ED87-A94F-826A-96974C54EB2C}">
  <sheetPr codeName="Sheet6">
    <tabColor theme="9"/>
  </sheetPr>
  <dimension ref="A1:DC1079"/>
  <sheetViews>
    <sheetView workbookViewId="0">
      <selection activeCell="B16" sqref="A16:B16"/>
    </sheetView>
  </sheetViews>
  <sheetFormatPr baseColWidth="10" defaultRowHeight="13" x14ac:dyDescent="0.15"/>
  <cols>
    <col min="1" max="2" width="20.33203125" style="74" customWidth="1"/>
    <col min="3" max="14" width="12.1640625" style="74" customWidth="1"/>
    <col min="15" max="16" width="12.1640625" style="74" hidden="1" customWidth="1"/>
    <col min="17" max="20" width="12.1640625" style="74" customWidth="1"/>
    <col min="21" max="30" width="7.5" style="113" customWidth="1"/>
    <col min="31" max="107" width="10.83203125" style="113"/>
    <col min="108" max="16384" width="10.83203125" style="74"/>
  </cols>
  <sheetData>
    <row r="1" spans="1:49" s="113" customFormat="1" ht="14" x14ac:dyDescent="0.15">
      <c r="A1" s="112" t="s">
        <v>62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</row>
    <row r="2" spans="1:49" s="113" customFormat="1" ht="14" x14ac:dyDescent="0.15">
      <c r="A2" s="114" t="s">
        <v>61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</row>
    <row r="3" spans="1:49" s="113" customFormat="1" ht="15" thickBot="1" x14ac:dyDescent="0.2">
      <c r="A3" s="112"/>
      <c r="B3" s="112"/>
      <c r="C3" s="112"/>
      <c r="D3" s="112"/>
      <c r="E3" s="112"/>
      <c r="F3" s="112"/>
      <c r="G3" s="115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</row>
    <row r="4" spans="1:49" ht="14" x14ac:dyDescent="0.15">
      <c r="A4" s="77" t="s">
        <v>82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9"/>
      <c r="U4" s="112"/>
      <c r="V4" s="112"/>
      <c r="W4" s="112"/>
      <c r="X4" s="112"/>
      <c r="Y4" s="112"/>
      <c r="Z4" s="112"/>
      <c r="AA4" s="112"/>
      <c r="AB4" s="112"/>
      <c r="AC4" s="112"/>
      <c r="AD4" s="112"/>
    </row>
    <row r="5" spans="1:49" ht="14" x14ac:dyDescent="0.15">
      <c r="A5" s="80" t="s">
        <v>83</v>
      </c>
      <c r="B5" s="81"/>
      <c r="C5" s="103">
        <v>5000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2"/>
      <c r="U5" s="112"/>
      <c r="V5" s="112"/>
      <c r="W5" s="112"/>
      <c r="X5" s="112"/>
      <c r="Y5" s="112"/>
      <c r="Z5" s="112"/>
      <c r="AA5" s="112"/>
      <c r="AB5" s="112"/>
      <c r="AC5" s="112"/>
      <c r="AD5" s="112"/>
    </row>
    <row r="6" spans="1:49" ht="14" x14ac:dyDescent="0.15">
      <c r="A6" s="80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2"/>
      <c r="U6" s="112"/>
      <c r="V6" s="112"/>
      <c r="W6" s="112"/>
      <c r="X6" s="112"/>
      <c r="Y6" s="112"/>
      <c r="Z6" s="112"/>
      <c r="AA6" s="112"/>
      <c r="AB6" s="112"/>
      <c r="AC6" s="112"/>
      <c r="AD6" s="112"/>
    </row>
    <row r="7" spans="1:49" ht="75" x14ac:dyDescent="0.15">
      <c r="A7" s="138" t="s">
        <v>100</v>
      </c>
      <c r="B7" s="140" t="s">
        <v>101</v>
      </c>
      <c r="C7" s="133" t="s">
        <v>84</v>
      </c>
      <c r="D7" s="133" t="s">
        <v>85</v>
      </c>
      <c r="E7" s="133" t="s">
        <v>86</v>
      </c>
      <c r="F7" s="133" t="s">
        <v>87</v>
      </c>
      <c r="G7" s="133" t="s">
        <v>88</v>
      </c>
      <c r="H7" s="133" t="s">
        <v>89</v>
      </c>
      <c r="I7" s="133" t="s">
        <v>46</v>
      </c>
      <c r="J7" s="134" t="s">
        <v>47</v>
      </c>
      <c r="K7" s="135" t="s">
        <v>48</v>
      </c>
      <c r="L7" s="135" t="s">
        <v>49</v>
      </c>
      <c r="M7" s="135" t="s">
        <v>50</v>
      </c>
      <c r="N7" s="135" t="s">
        <v>51</v>
      </c>
      <c r="O7" s="136" t="s">
        <v>96</v>
      </c>
      <c r="P7" s="136" t="s">
        <v>97</v>
      </c>
      <c r="Q7" s="136" t="s">
        <v>55</v>
      </c>
      <c r="R7" s="136" t="s">
        <v>56</v>
      </c>
      <c r="S7" s="135" t="s">
        <v>98</v>
      </c>
      <c r="T7" s="137" t="s">
        <v>99</v>
      </c>
      <c r="U7" s="121"/>
      <c r="V7" s="121"/>
      <c r="W7" s="121"/>
      <c r="X7" s="121"/>
      <c r="Y7" s="121"/>
      <c r="Z7" s="121"/>
      <c r="AA7" s="121"/>
      <c r="AB7" s="121"/>
      <c r="AC7" s="121"/>
      <c r="AD7" s="121"/>
    </row>
    <row r="8" spans="1:49" ht="18" customHeight="1" thickBot="1" x14ac:dyDescent="0.2">
      <c r="A8" s="119" t="str">
        <f>'NT Apr 2018'!K2</f>
        <v>Jacana Energy</v>
      </c>
      <c r="B8" s="120" t="str">
        <f>'NT Apr 2018'!L2</f>
        <v xml:space="preserve">Regulated </v>
      </c>
      <c r="C8" s="87">
        <f>91*'NT Apr 2018'!M2/100</f>
        <v>65.365299999999991</v>
      </c>
      <c r="D8" s="87">
        <f>C5*'NT Apr 2018'!N2/100</f>
        <v>1358.5</v>
      </c>
      <c r="E8" s="87">
        <v>0</v>
      </c>
      <c r="F8" s="87">
        <v>0</v>
      </c>
      <c r="G8" s="89">
        <v>0</v>
      </c>
      <c r="H8" s="87">
        <v>0</v>
      </c>
      <c r="I8" s="90">
        <f>SUM(C8:H8)</f>
        <v>1423.8652999999999</v>
      </c>
      <c r="J8" s="91">
        <f>I8*4</f>
        <v>5695.4611999999997</v>
      </c>
      <c r="K8" s="92">
        <v>0</v>
      </c>
      <c r="L8" s="92">
        <f>'NT Apr 2018'!AZ2</f>
        <v>0</v>
      </c>
      <c r="M8" s="92">
        <f>'NT Apr 2018'!BA2</f>
        <v>0</v>
      </c>
      <c r="N8" s="92">
        <f>'NT Apr 2018'!BB2</f>
        <v>0</v>
      </c>
      <c r="O8" s="91">
        <f>J8</f>
        <v>5695.4611999999997</v>
      </c>
      <c r="P8" s="91">
        <f>O8</f>
        <v>5695.4611999999997</v>
      </c>
      <c r="Q8" s="91">
        <f>O8*1.1</f>
        <v>6265.0073200000006</v>
      </c>
      <c r="R8" s="91">
        <f>P8*1.1</f>
        <v>6265.0073200000006</v>
      </c>
      <c r="S8" s="93">
        <f>'NT Apr 2018'!BI2</f>
        <v>0</v>
      </c>
      <c r="T8" s="94" t="str">
        <f>'NT Apr 2018'!BJ2</f>
        <v>n</v>
      </c>
      <c r="U8" s="121"/>
      <c r="V8" s="121"/>
      <c r="W8" s="121"/>
      <c r="X8" s="121"/>
      <c r="Y8" s="121"/>
      <c r="Z8" s="121"/>
      <c r="AA8" s="121"/>
      <c r="AB8" s="121"/>
      <c r="AC8" s="121"/>
      <c r="AD8" s="121"/>
    </row>
    <row r="9" spans="1:49" s="113" customFormat="1" ht="14" x14ac:dyDescent="0.15"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  <c r="AT9" s="121"/>
      <c r="AU9" s="121"/>
      <c r="AV9" s="121"/>
      <c r="AW9" s="121"/>
    </row>
    <row r="10" spans="1:49" s="113" customFormat="1" ht="15" thickBot="1" x14ac:dyDescent="0.2">
      <c r="A10" s="122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15"/>
      <c r="U10" s="122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</row>
    <row r="11" spans="1:49" ht="14" x14ac:dyDescent="0.15">
      <c r="A11" s="77" t="s">
        <v>57</v>
      </c>
      <c r="B11" s="78"/>
      <c r="C11" s="78"/>
      <c r="D11" s="96"/>
      <c r="E11" s="96"/>
      <c r="F11" s="96"/>
      <c r="G11" s="96"/>
      <c r="H11" s="96"/>
      <c r="I11" s="97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9"/>
      <c r="U11" s="122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</row>
    <row r="12" spans="1:49" ht="14" x14ac:dyDescent="0.15">
      <c r="A12" s="80" t="s">
        <v>58</v>
      </c>
      <c r="B12" s="81"/>
      <c r="C12" s="103">
        <v>5000</v>
      </c>
      <c r="D12" s="98"/>
      <c r="E12" s="98"/>
      <c r="F12" s="98"/>
      <c r="G12" s="98"/>
      <c r="H12" s="98"/>
      <c r="I12" s="99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2"/>
      <c r="U12" s="122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T12" s="121"/>
      <c r="AU12" s="121"/>
      <c r="AV12" s="121"/>
      <c r="AW12" s="121"/>
    </row>
    <row r="13" spans="1:49" ht="14" x14ac:dyDescent="0.15">
      <c r="A13" s="80" t="s">
        <v>59</v>
      </c>
      <c r="B13" s="81"/>
      <c r="C13" s="104">
        <v>0.7</v>
      </c>
      <c r="D13" s="98"/>
      <c r="E13" s="98"/>
      <c r="F13" s="98"/>
      <c r="G13" s="98"/>
      <c r="H13" s="98"/>
      <c r="I13" s="99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2"/>
      <c r="U13" s="122"/>
      <c r="V13" s="121"/>
      <c r="W13" s="121"/>
      <c r="X13" s="121"/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1"/>
      <c r="AK13" s="121"/>
      <c r="AL13" s="121"/>
      <c r="AM13" s="121"/>
      <c r="AN13" s="121"/>
      <c r="AO13" s="121"/>
      <c r="AP13" s="121"/>
      <c r="AQ13" s="121"/>
      <c r="AR13" s="121"/>
      <c r="AS13" s="121"/>
      <c r="AT13" s="121"/>
      <c r="AU13" s="121"/>
      <c r="AV13" s="121"/>
      <c r="AW13" s="121"/>
    </row>
    <row r="14" spans="1:49" ht="14" x14ac:dyDescent="0.15">
      <c r="A14" s="80" t="s">
        <v>60</v>
      </c>
      <c r="B14" s="81"/>
      <c r="C14" s="104">
        <v>0.3</v>
      </c>
      <c r="D14" s="98"/>
      <c r="E14" s="98"/>
      <c r="F14" s="98"/>
      <c r="G14" s="98"/>
      <c r="H14" s="98"/>
      <c r="I14" s="99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2"/>
      <c r="U14" s="122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</row>
    <row r="15" spans="1:49" ht="14" x14ac:dyDescent="0.15">
      <c r="A15" s="80"/>
      <c r="B15" s="81"/>
      <c r="C15" s="98"/>
      <c r="D15" s="98"/>
      <c r="E15" s="98"/>
      <c r="F15" s="98"/>
      <c r="G15" s="98"/>
      <c r="H15" s="98"/>
      <c r="I15" s="99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2"/>
      <c r="U15" s="122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</row>
    <row r="16" spans="1:49" ht="75" x14ac:dyDescent="0.15">
      <c r="A16" s="138" t="s">
        <v>100</v>
      </c>
      <c r="B16" s="140" t="s">
        <v>101</v>
      </c>
      <c r="C16" s="133" t="s">
        <v>84</v>
      </c>
      <c r="D16" s="133" t="s">
        <v>85</v>
      </c>
      <c r="E16" s="133" t="s">
        <v>86</v>
      </c>
      <c r="F16" s="133" t="s">
        <v>87</v>
      </c>
      <c r="G16" s="133" t="s">
        <v>89</v>
      </c>
      <c r="H16" s="133" t="s">
        <v>63</v>
      </c>
      <c r="I16" s="133" t="s">
        <v>46</v>
      </c>
      <c r="J16" s="134" t="s">
        <v>47</v>
      </c>
      <c r="K16" s="135" t="s">
        <v>48</v>
      </c>
      <c r="L16" s="135" t="s">
        <v>49</v>
      </c>
      <c r="M16" s="135" t="s">
        <v>50</v>
      </c>
      <c r="N16" s="135" t="s">
        <v>51</v>
      </c>
      <c r="O16" s="136" t="s">
        <v>96</v>
      </c>
      <c r="P16" s="136" t="s">
        <v>97</v>
      </c>
      <c r="Q16" s="136" t="s">
        <v>55</v>
      </c>
      <c r="R16" s="136" t="s">
        <v>56</v>
      </c>
      <c r="S16" s="135" t="s">
        <v>98</v>
      </c>
      <c r="T16" s="137" t="s">
        <v>99</v>
      </c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</row>
    <row r="17" spans="1:30" ht="18" customHeight="1" thickBot="1" x14ac:dyDescent="0.2">
      <c r="A17" s="119" t="str">
        <f>'NT Apr 2018'!K3</f>
        <v>Jacana Energy</v>
      </c>
      <c r="B17" s="120" t="str">
        <f>'NT Apr 2018'!L3</f>
        <v xml:space="preserve">Regulated </v>
      </c>
      <c r="C17" s="87">
        <f>91*'NT Apr 2018'!M3/100</f>
        <v>65.365299999999991</v>
      </c>
      <c r="D17" s="87">
        <f>(C12*C13)*'NT Apr 2018'!N3/100</f>
        <v>1216.25</v>
      </c>
      <c r="E17" s="87">
        <v>0</v>
      </c>
      <c r="F17" s="87">
        <v>0</v>
      </c>
      <c r="G17" s="89">
        <v>0</v>
      </c>
      <c r="H17" s="87">
        <f>(C12*C14)*'NT Apr 2018'!W3/100</f>
        <v>293.25</v>
      </c>
      <c r="I17" s="90">
        <f t="shared" ref="I17" si="0">SUM(C17:H17)</f>
        <v>1574.8652999999999</v>
      </c>
      <c r="J17" s="91">
        <f t="shared" ref="J17" si="1">I17*4</f>
        <v>6299.4611999999997</v>
      </c>
      <c r="K17" s="92">
        <v>0</v>
      </c>
      <c r="L17" s="92">
        <f>'NT Apr 2018'!AZ3</f>
        <v>0</v>
      </c>
      <c r="M17" s="92">
        <f>'NT Apr 2018'!BA3</f>
        <v>0</v>
      </c>
      <c r="N17" s="92">
        <f>'NT Apr 2018'!BB3</f>
        <v>0</v>
      </c>
      <c r="O17" s="91">
        <f>J17</f>
        <v>6299.4611999999997</v>
      </c>
      <c r="P17" s="91">
        <f>O17</f>
        <v>6299.4611999999997</v>
      </c>
      <c r="Q17" s="91">
        <f>O17*1.1</f>
        <v>6929.4073200000003</v>
      </c>
      <c r="R17" s="91">
        <f>P17*1.1</f>
        <v>6929.4073200000003</v>
      </c>
      <c r="S17" s="125">
        <f>'NT Apr 2018'!BI3</f>
        <v>0</v>
      </c>
      <c r="T17" s="124" t="str">
        <f>'NT Apr 2018'!BJ3</f>
        <v>n</v>
      </c>
      <c r="U17" s="121"/>
      <c r="V17" s="121"/>
      <c r="W17" s="121"/>
      <c r="X17" s="121"/>
      <c r="Y17" s="121"/>
      <c r="Z17" s="121"/>
      <c r="AA17" s="121"/>
      <c r="AB17" s="121"/>
      <c r="AC17" s="121"/>
      <c r="AD17" s="121"/>
    </row>
    <row r="18" spans="1:30" s="113" customFormat="1" ht="14" x14ac:dyDescent="0.15"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</row>
    <row r="19" spans="1:30" s="113" customFormat="1" ht="14" x14ac:dyDescent="0.15">
      <c r="A19" s="122"/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1"/>
      <c r="W19" s="121"/>
      <c r="X19" s="121"/>
      <c r="Y19" s="121"/>
      <c r="Z19" s="121"/>
      <c r="AA19" s="121"/>
      <c r="AB19" s="121"/>
      <c r="AC19" s="121"/>
      <c r="AD19" s="121"/>
    </row>
    <row r="20" spans="1:30" s="113" customFormat="1" x14ac:dyDescent="0.15">
      <c r="T20" s="123"/>
    </row>
    <row r="21" spans="1:30" s="113" customFormat="1" x14ac:dyDescent="0.15"/>
    <row r="22" spans="1:30" s="113" customFormat="1" x14ac:dyDescent="0.15"/>
    <row r="23" spans="1:30" s="113" customFormat="1" x14ac:dyDescent="0.15"/>
    <row r="24" spans="1:30" s="113" customFormat="1" x14ac:dyDescent="0.15"/>
    <row r="25" spans="1:30" s="113" customFormat="1" x14ac:dyDescent="0.15"/>
    <row r="26" spans="1:30" s="113" customFormat="1" x14ac:dyDescent="0.15"/>
    <row r="27" spans="1:30" s="113" customFormat="1" x14ac:dyDescent="0.15"/>
    <row r="28" spans="1:30" s="113" customFormat="1" x14ac:dyDescent="0.15"/>
    <row r="29" spans="1:30" s="113" customFormat="1" x14ac:dyDescent="0.15"/>
    <row r="30" spans="1:30" s="113" customFormat="1" x14ac:dyDescent="0.15"/>
    <row r="31" spans="1:30" s="113" customFormat="1" x14ac:dyDescent="0.15"/>
    <row r="32" spans="1:30" s="113" customFormat="1" x14ac:dyDescent="0.15"/>
    <row r="33" s="113" customFormat="1" x14ac:dyDescent="0.15"/>
    <row r="34" s="113" customFormat="1" x14ac:dyDescent="0.15"/>
    <row r="35" s="113" customFormat="1" x14ac:dyDescent="0.15"/>
    <row r="36" s="113" customFormat="1" x14ac:dyDescent="0.15"/>
    <row r="37" s="113" customFormat="1" x14ac:dyDescent="0.15"/>
    <row r="38" s="113" customFormat="1" x14ac:dyDescent="0.15"/>
    <row r="39" s="113" customFormat="1" x14ac:dyDescent="0.15"/>
    <row r="40" s="113" customFormat="1" x14ac:dyDescent="0.15"/>
    <row r="41" s="113" customFormat="1" x14ac:dyDescent="0.15"/>
    <row r="42" s="113" customFormat="1" x14ac:dyDescent="0.15"/>
    <row r="43" s="113" customFormat="1" x14ac:dyDescent="0.15"/>
    <row r="44" s="113" customFormat="1" x14ac:dyDescent="0.15"/>
    <row r="45" s="113" customFormat="1" x14ac:dyDescent="0.15"/>
    <row r="46" s="113" customFormat="1" x14ac:dyDescent="0.15"/>
    <row r="47" s="113" customFormat="1" x14ac:dyDescent="0.15"/>
    <row r="48" s="113" customFormat="1" x14ac:dyDescent="0.15"/>
    <row r="49" s="113" customFormat="1" x14ac:dyDescent="0.15"/>
    <row r="50" s="113" customFormat="1" x14ac:dyDescent="0.15"/>
    <row r="51" s="113" customFormat="1" x14ac:dyDescent="0.15"/>
    <row r="52" s="113" customFormat="1" x14ac:dyDescent="0.15"/>
    <row r="53" s="113" customFormat="1" x14ac:dyDescent="0.15"/>
    <row r="54" s="113" customFormat="1" x14ac:dyDescent="0.15"/>
    <row r="55" s="113" customFormat="1" x14ac:dyDescent="0.15"/>
    <row r="56" s="113" customFormat="1" x14ac:dyDescent="0.15"/>
    <row r="57" s="113" customFormat="1" x14ac:dyDescent="0.15"/>
    <row r="58" s="113" customFormat="1" x14ac:dyDescent="0.15"/>
    <row r="59" s="113" customFormat="1" x14ac:dyDescent="0.15"/>
    <row r="60" s="113" customFormat="1" x14ac:dyDescent="0.15"/>
    <row r="61" s="113" customFormat="1" x14ac:dyDescent="0.15"/>
    <row r="62" s="113" customFormat="1" x14ac:dyDescent="0.15"/>
    <row r="63" s="113" customFormat="1" x14ac:dyDescent="0.15"/>
    <row r="64" s="113" customFormat="1" x14ac:dyDescent="0.15"/>
    <row r="65" s="113" customFormat="1" x14ac:dyDescent="0.15"/>
    <row r="66" s="113" customFormat="1" x14ac:dyDescent="0.15"/>
    <row r="67" s="113" customFormat="1" x14ac:dyDescent="0.15"/>
    <row r="68" s="113" customFormat="1" x14ac:dyDescent="0.15"/>
    <row r="69" s="113" customFormat="1" x14ac:dyDescent="0.15"/>
    <row r="70" s="113" customFormat="1" x14ac:dyDescent="0.15"/>
    <row r="71" s="113" customFormat="1" x14ac:dyDescent="0.15"/>
    <row r="72" s="113" customFormat="1" x14ac:dyDescent="0.15"/>
    <row r="73" s="113" customFormat="1" x14ac:dyDescent="0.15"/>
    <row r="74" s="113" customFormat="1" x14ac:dyDescent="0.15"/>
    <row r="75" s="113" customFormat="1" x14ac:dyDescent="0.15"/>
    <row r="76" s="113" customFormat="1" x14ac:dyDescent="0.15"/>
    <row r="77" s="113" customFormat="1" x14ac:dyDescent="0.15"/>
    <row r="78" s="113" customFormat="1" x14ac:dyDescent="0.15"/>
    <row r="79" s="113" customFormat="1" x14ac:dyDescent="0.15"/>
    <row r="80" s="113" customFormat="1" x14ac:dyDescent="0.15"/>
    <row r="81" s="113" customFormat="1" x14ac:dyDescent="0.15"/>
    <row r="82" s="113" customFormat="1" x14ac:dyDescent="0.15"/>
    <row r="83" s="113" customFormat="1" x14ac:dyDescent="0.15"/>
    <row r="84" s="113" customFormat="1" x14ac:dyDescent="0.15"/>
    <row r="85" s="113" customFormat="1" x14ac:dyDescent="0.15"/>
    <row r="86" s="113" customFormat="1" x14ac:dyDescent="0.15"/>
    <row r="87" s="113" customFormat="1" x14ac:dyDescent="0.15"/>
    <row r="88" s="113" customFormat="1" x14ac:dyDescent="0.15"/>
    <row r="89" s="113" customFormat="1" x14ac:dyDescent="0.15"/>
    <row r="90" s="113" customFormat="1" x14ac:dyDescent="0.15"/>
    <row r="91" s="113" customFormat="1" x14ac:dyDescent="0.15"/>
    <row r="92" s="113" customFormat="1" x14ac:dyDescent="0.15"/>
    <row r="93" s="113" customFormat="1" x14ac:dyDescent="0.15"/>
    <row r="94" s="113" customFormat="1" x14ac:dyDescent="0.15"/>
    <row r="95" s="113" customFormat="1" x14ac:dyDescent="0.15"/>
    <row r="96" s="113" customFormat="1" x14ac:dyDescent="0.15"/>
    <row r="97" s="113" customFormat="1" x14ac:dyDescent="0.15"/>
    <row r="98" s="113" customFormat="1" x14ac:dyDescent="0.15"/>
    <row r="99" s="113" customFormat="1" x14ac:dyDescent="0.15"/>
    <row r="100" s="113" customFormat="1" x14ac:dyDescent="0.15"/>
    <row r="101" s="113" customFormat="1" x14ac:dyDescent="0.15"/>
    <row r="102" s="113" customFormat="1" x14ac:dyDescent="0.15"/>
    <row r="103" s="113" customFormat="1" x14ac:dyDescent="0.15"/>
    <row r="104" s="113" customFormat="1" x14ac:dyDescent="0.15"/>
    <row r="105" s="113" customFormat="1" x14ac:dyDescent="0.15"/>
    <row r="106" s="113" customFormat="1" x14ac:dyDescent="0.15"/>
    <row r="107" s="113" customFormat="1" x14ac:dyDescent="0.15"/>
    <row r="108" s="113" customFormat="1" x14ac:dyDescent="0.15"/>
    <row r="109" s="113" customFormat="1" x14ac:dyDescent="0.15"/>
    <row r="110" s="113" customFormat="1" x14ac:dyDescent="0.15"/>
    <row r="111" s="113" customFormat="1" x14ac:dyDescent="0.15"/>
    <row r="112" s="113" customFormat="1" x14ac:dyDescent="0.15"/>
    <row r="113" s="113" customFormat="1" x14ac:dyDescent="0.15"/>
    <row r="114" s="113" customFormat="1" x14ac:dyDescent="0.15"/>
    <row r="115" s="113" customFormat="1" x14ac:dyDescent="0.15"/>
    <row r="116" s="113" customFormat="1" x14ac:dyDescent="0.15"/>
    <row r="117" s="113" customFormat="1" x14ac:dyDescent="0.15"/>
    <row r="118" s="113" customFormat="1" x14ac:dyDescent="0.15"/>
    <row r="119" s="113" customFormat="1" x14ac:dyDescent="0.15"/>
    <row r="120" s="113" customFormat="1" x14ac:dyDescent="0.15"/>
    <row r="121" s="113" customFormat="1" x14ac:dyDescent="0.15"/>
    <row r="122" s="113" customFormat="1" x14ac:dyDescent="0.15"/>
    <row r="123" s="113" customFormat="1" x14ac:dyDescent="0.15"/>
    <row r="124" s="113" customFormat="1" x14ac:dyDescent="0.15"/>
    <row r="125" s="113" customFormat="1" x14ac:dyDescent="0.15"/>
    <row r="126" s="113" customFormat="1" x14ac:dyDescent="0.15"/>
    <row r="127" s="113" customFormat="1" x14ac:dyDescent="0.15"/>
    <row r="128" s="113" customFormat="1" x14ac:dyDescent="0.15"/>
    <row r="129" s="113" customFormat="1" x14ac:dyDescent="0.15"/>
    <row r="130" s="113" customFormat="1" x14ac:dyDescent="0.15"/>
    <row r="131" s="113" customFormat="1" x14ac:dyDescent="0.15"/>
    <row r="132" s="113" customFormat="1" x14ac:dyDescent="0.15"/>
    <row r="133" s="113" customFormat="1" x14ac:dyDescent="0.15"/>
    <row r="134" s="113" customFormat="1" x14ac:dyDescent="0.15"/>
    <row r="135" s="113" customFormat="1" x14ac:dyDescent="0.15"/>
    <row r="136" s="113" customFormat="1" x14ac:dyDescent="0.15"/>
    <row r="137" s="113" customFormat="1" x14ac:dyDescent="0.15"/>
    <row r="138" s="113" customFormat="1" x14ac:dyDescent="0.15"/>
    <row r="139" s="113" customFormat="1" x14ac:dyDescent="0.15"/>
    <row r="140" s="113" customFormat="1" x14ac:dyDescent="0.15"/>
    <row r="141" s="113" customFormat="1" x14ac:dyDescent="0.15"/>
    <row r="142" s="113" customFormat="1" x14ac:dyDescent="0.15"/>
    <row r="143" s="113" customFormat="1" x14ac:dyDescent="0.15"/>
    <row r="144" s="113" customFormat="1" x14ac:dyDescent="0.15"/>
    <row r="145" s="113" customFormat="1" x14ac:dyDescent="0.15"/>
    <row r="146" s="113" customFormat="1" x14ac:dyDescent="0.15"/>
    <row r="147" s="113" customFormat="1" x14ac:dyDescent="0.15"/>
    <row r="148" s="113" customFormat="1" x14ac:dyDescent="0.15"/>
    <row r="149" s="113" customFormat="1" x14ac:dyDescent="0.15"/>
    <row r="150" s="113" customFormat="1" x14ac:dyDescent="0.15"/>
    <row r="151" s="113" customFormat="1" x14ac:dyDescent="0.15"/>
    <row r="152" s="113" customFormat="1" x14ac:dyDescent="0.15"/>
    <row r="153" s="113" customFormat="1" x14ac:dyDescent="0.15"/>
    <row r="154" s="113" customFormat="1" x14ac:dyDescent="0.15"/>
    <row r="155" s="113" customFormat="1" x14ac:dyDescent="0.15"/>
    <row r="156" s="113" customFormat="1" x14ac:dyDescent="0.15"/>
    <row r="157" s="113" customFormat="1" x14ac:dyDescent="0.15"/>
    <row r="158" s="113" customFormat="1" x14ac:dyDescent="0.15"/>
    <row r="159" s="113" customFormat="1" x14ac:dyDescent="0.15"/>
    <row r="160" s="113" customFormat="1" x14ac:dyDescent="0.15"/>
    <row r="161" s="113" customFormat="1" x14ac:dyDescent="0.15"/>
    <row r="162" s="113" customFormat="1" x14ac:dyDescent="0.15"/>
    <row r="163" s="113" customFormat="1" x14ac:dyDescent="0.15"/>
    <row r="164" s="113" customFormat="1" x14ac:dyDescent="0.15"/>
    <row r="165" s="113" customFormat="1" x14ac:dyDescent="0.15"/>
    <row r="166" s="113" customFormat="1" x14ac:dyDescent="0.15"/>
    <row r="167" s="113" customFormat="1" x14ac:dyDescent="0.15"/>
    <row r="168" s="113" customFormat="1" x14ac:dyDescent="0.15"/>
    <row r="169" s="113" customFormat="1" x14ac:dyDescent="0.15"/>
    <row r="170" s="113" customFormat="1" x14ac:dyDescent="0.15"/>
    <row r="171" s="113" customFormat="1" x14ac:dyDescent="0.15"/>
    <row r="172" s="113" customFormat="1" x14ac:dyDescent="0.15"/>
    <row r="173" s="113" customFormat="1" x14ac:dyDescent="0.15"/>
    <row r="174" s="113" customFormat="1" x14ac:dyDescent="0.15"/>
    <row r="175" s="113" customFormat="1" x14ac:dyDescent="0.15"/>
    <row r="176" s="113" customFormat="1" x14ac:dyDescent="0.15"/>
    <row r="177" s="113" customFormat="1" x14ac:dyDescent="0.15"/>
    <row r="178" s="113" customFormat="1" x14ac:dyDescent="0.15"/>
    <row r="179" s="113" customFormat="1" x14ac:dyDescent="0.15"/>
    <row r="180" s="113" customFormat="1" x14ac:dyDescent="0.15"/>
    <row r="181" s="113" customFormat="1" x14ac:dyDescent="0.15"/>
    <row r="182" s="113" customFormat="1" x14ac:dyDescent="0.15"/>
    <row r="183" s="113" customFormat="1" x14ac:dyDescent="0.15"/>
    <row r="184" s="113" customFormat="1" x14ac:dyDescent="0.15"/>
    <row r="185" s="113" customFormat="1" x14ac:dyDescent="0.15"/>
    <row r="186" s="113" customFormat="1" x14ac:dyDescent="0.15"/>
    <row r="187" s="113" customFormat="1" x14ac:dyDescent="0.15"/>
    <row r="188" s="113" customFormat="1" x14ac:dyDescent="0.15"/>
    <row r="189" s="113" customFormat="1" x14ac:dyDescent="0.15"/>
    <row r="190" s="113" customFormat="1" x14ac:dyDescent="0.15"/>
    <row r="191" s="113" customFormat="1" x14ac:dyDescent="0.15"/>
    <row r="192" s="113" customFormat="1" x14ac:dyDescent="0.15"/>
    <row r="193" s="113" customFormat="1" x14ac:dyDescent="0.15"/>
    <row r="194" s="113" customFormat="1" x14ac:dyDescent="0.15"/>
    <row r="195" s="113" customFormat="1" x14ac:dyDescent="0.15"/>
    <row r="196" s="113" customFormat="1" x14ac:dyDescent="0.15"/>
    <row r="197" s="113" customFormat="1" x14ac:dyDescent="0.15"/>
    <row r="198" s="113" customFormat="1" x14ac:dyDescent="0.15"/>
    <row r="199" s="113" customFormat="1" x14ac:dyDescent="0.15"/>
    <row r="200" s="113" customFormat="1" x14ac:dyDescent="0.15"/>
    <row r="201" s="113" customFormat="1" x14ac:dyDescent="0.15"/>
    <row r="202" s="113" customFormat="1" x14ac:dyDescent="0.15"/>
    <row r="203" s="113" customFormat="1" x14ac:dyDescent="0.15"/>
    <row r="204" s="113" customFormat="1" x14ac:dyDescent="0.15"/>
    <row r="205" s="113" customFormat="1" x14ac:dyDescent="0.15"/>
    <row r="206" s="113" customFormat="1" x14ac:dyDescent="0.15"/>
    <row r="207" s="113" customFormat="1" x14ac:dyDescent="0.15"/>
    <row r="208" s="113" customFormat="1" x14ac:dyDescent="0.15"/>
    <row r="209" s="113" customFormat="1" x14ac:dyDescent="0.15"/>
    <row r="210" s="113" customFormat="1" x14ac:dyDescent="0.15"/>
    <row r="211" s="113" customFormat="1" x14ac:dyDescent="0.15"/>
    <row r="212" s="113" customFormat="1" x14ac:dyDescent="0.15"/>
    <row r="213" s="113" customFormat="1" x14ac:dyDescent="0.15"/>
    <row r="214" s="113" customFormat="1" x14ac:dyDescent="0.15"/>
    <row r="215" s="113" customFormat="1" x14ac:dyDescent="0.15"/>
    <row r="216" s="113" customFormat="1" x14ac:dyDescent="0.15"/>
    <row r="217" s="113" customFormat="1" x14ac:dyDescent="0.15"/>
    <row r="218" s="113" customFormat="1" x14ac:dyDescent="0.15"/>
    <row r="219" s="113" customFormat="1" x14ac:dyDescent="0.15"/>
    <row r="220" s="113" customFormat="1" x14ac:dyDescent="0.15"/>
    <row r="221" s="113" customFormat="1" x14ac:dyDescent="0.15"/>
    <row r="222" s="113" customFormat="1" x14ac:dyDescent="0.15"/>
    <row r="223" s="113" customFormat="1" x14ac:dyDescent="0.15"/>
    <row r="224" s="113" customFormat="1" x14ac:dyDescent="0.15"/>
    <row r="225" s="113" customFormat="1" x14ac:dyDescent="0.15"/>
    <row r="226" s="113" customFormat="1" x14ac:dyDescent="0.15"/>
    <row r="227" s="113" customFormat="1" x14ac:dyDescent="0.15"/>
    <row r="228" s="113" customFormat="1" x14ac:dyDescent="0.15"/>
    <row r="229" s="113" customFormat="1" x14ac:dyDescent="0.15"/>
    <row r="230" s="113" customFormat="1" x14ac:dyDescent="0.15"/>
    <row r="231" s="113" customFormat="1" x14ac:dyDescent="0.15"/>
    <row r="232" s="113" customFormat="1" x14ac:dyDescent="0.15"/>
    <row r="233" s="113" customFormat="1" x14ac:dyDescent="0.15"/>
    <row r="234" s="113" customFormat="1" x14ac:dyDescent="0.15"/>
    <row r="235" s="113" customFormat="1" x14ac:dyDescent="0.15"/>
    <row r="236" s="113" customFormat="1" x14ac:dyDescent="0.15"/>
    <row r="237" s="113" customFormat="1" x14ac:dyDescent="0.15"/>
    <row r="238" s="113" customFormat="1" x14ac:dyDescent="0.15"/>
    <row r="239" s="113" customFormat="1" x14ac:dyDescent="0.15"/>
    <row r="240" s="113" customFormat="1" x14ac:dyDescent="0.15"/>
    <row r="241" s="113" customFormat="1" x14ac:dyDescent="0.15"/>
    <row r="242" s="113" customFormat="1" x14ac:dyDescent="0.15"/>
    <row r="243" s="113" customFormat="1" x14ac:dyDescent="0.15"/>
    <row r="244" s="113" customFormat="1" x14ac:dyDescent="0.15"/>
    <row r="245" s="113" customFormat="1" x14ac:dyDescent="0.15"/>
    <row r="246" s="113" customFormat="1" x14ac:dyDescent="0.15"/>
    <row r="247" s="113" customFormat="1" x14ac:dyDescent="0.15"/>
    <row r="248" s="113" customFormat="1" x14ac:dyDescent="0.15"/>
    <row r="249" s="113" customFormat="1" x14ac:dyDescent="0.15"/>
    <row r="250" s="113" customFormat="1" x14ac:dyDescent="0.15"/>
    <row r="251" s="113" customFormat="1" x14ac:dyDescent="0.15"/>
    <row r="252" s="113" customFormat="1" x14ac:dyDescent="0.15"/>
    <row r="253" s="113" customFormat="1" x14ac:dyDescent="0.15"/>
    <row r="254" s="113" customFormat="1" x14ac:dyDescent="0.15"/>
    <row r="255" s="113" customFormat="1" x14ac:dyDescent="0.15"/>
    <row r="256" s="113" customFormat="1" x14ac:dyDescent="0.15"/>
    <row r="257" s="113" customFormat="1" x14ac:dyDescent="0.15"/>
    <row r="258" s="113" customFormat="1" x14ac:dyDescent="0.15"/>
    <row r="259" s="113" customFormat="1" x14ac:dyDescent="0.15"/>
    <row r="260" s="113" customFormat="1" x14ac:dyDescent="0.15"/>
    <row r="261" s="113" customFormat="1" x14ac:dyDescent="0.15"/>
    <row r="262" s="113" customFormat="1" x14ac:dyDescent="0.15"/>
    <row r="263" s="113" customFormat="1" x14ac:dyDescent="0.15"/>
    <row r="264" s="113" customFormat="1" x14ac:dyDescent="0.15"/>
    <row r="265" s="113" customFormat="1" x14ac:dyDescent="0.15"/>
    <row r="266" s="113" customFormat="1" x14ac:dyDescent="0.15"/>
    <row r="267" s="113" customFormat="1" x14ac:dyDescent="0.15"/>
    <row r="268" s="113" customFormat="1" x14ac:dyDescent="0.15"/>
    <row r="269" s="113" customFormat="1" x14ac:dyDescent="0.15"/>
    <row r="270" s="113" customFormat="1" x14ac:dyDescent="0.15"/>
    <row r="271" s="113" customFormat="1" x14ac:dyDescent="0.15"/>
    <row r="272" s="113" customFormat="1" x14ac:dyDescent="0.15"/>
    <row r="273" s="113" customFormat="1" x14ac:dyDescent="0.15"/>
    <row r="274" s="113" customFormat="1" x14ac:dyDescent="0.15"/>
    <row r="275" s="113" customFormat="1" x14ac:dyDescent="0.15"/>
    <row r="276" s="113" customFormat="1" x14ac:dyDescent="0.15"/>
    <row r="277" s="113" customFormat="1" x14ac:dyDescent="0.15"/>
    <row r="278" s="113" customFormat="1" x14ac:dyDescent="0.15"/>
    <row r="279" s="113" customFormat="1" x14ac:dyDescent="0.15"/>
    <row r="280" s="113" customFormat="1" x14ac:dyDescent="0.15"/>
    <row r="281" s="113" customFormat="1" x14ac:dyDescent="0.15"/>
    <row r="282" s="113" customFormat="1" x14ac:dyDescent="0.15"/>
    <row r="283" s="113" customFormat="1" x14ac:dyDescent="0.15"/>
    <row r="284" s="113" customFormat="1" x14ac:dyDescent="0.15"/>
    <row r="285" s="113" customFormat="1" x14ac:dyDescent="0.15"/>
    <row r="286" s="113" customFormat="1" x14ac:dyDescent="0.15"/>
    <row r="287" s="113" customFormat="1" x14ac:dyDescent="0.15"/>
    <row r="288" s="113" customFormat="1" x14ac:dyDescent="0.15"/>
    <row r="289" s="113" customFormat="1" x14ac:dyDescent="0.15"/>
    <row r="290" s="113" customFormat="1" x14ac:dyDescent="0.15"/>
    <row r="291" s="113" customFormat="1" x14ac:dyDescent="0.15"/>
    <row r="292" s="113" customFormat="1" x14ac:dyDescent="0.15"/>
    <row r="293" s="113" customFormat="1" x14ac:dyDescent="0.15"/>
    <row r="294" s="113" customFormat="1" x14ac:dyDescent="0.15"/>
    <row r="295" s="113" customFormat="1" x14ac:dyDescent="0.15"/>
    <row r="296" s="113" customFormat="1" x14ac:dyDescent="0.15"/>
    <row r="297" s="113" customFormat="1" x14ac:dyDescent="0.15"/>
    <row r="298" s="113" customFormat="1" x14ac:dyDescent="0.15"/>
    <row r="299" s="113" customFormat="1" x14ac:dyDescent="0.15"/>
    <row r="300" s="113" customFormat="1" x14ac:dyDescent="0.15"/>
    <row r="301" s="113" customFormat="1" x14ac:dyDescent="0.15"/>
    <row r="302" s="113" customFormat="1" x14ac:dyDescent="0.15"/>
    <row r="303" s="113" customFormat="1" x14ac:dyDescent="0.15"/>
    <row r="304" s="113" customFormat="1" x14ac:dyDescent="0.15"/>
    <row r="305" s="113" customFormat="1" x14ac:dyDescent="0.15"/>
    <row r="306" s="113" customFormat="1" x14ac:dyDescent="0.15"/>
    <row r="307" s="113" customFormat="1" x14ac:dyDescent="0.15"/>
    <row r="308" s="113" customFormat="1" x14ac:dyDescent="0.15"/>
    <row r="309" s="113" customFormat="1" x14ac:dyDescent="0.15"/>
    <row r="310" s="113" customFormat="1" x14ac:dyDescent="0.15"/>
    <row r="311" s="113" customFormat="1" x14ac:dyDescent="0.15"/>
    <row r="312" s="113" customFormat="1" x14ac:dyDescent="0.15"/>
    <row r="313" s="113" customFormat="1" x14ac:dyDescent="0.15"/>
    <row r="314" s="113" customFormat="1" x14ac:dyDescent="0.15"/>
    <row r="315" s="113" customFormat="1" x14ac:dyDescent="0.15"/>
    <row r="316" s="113" customFormat="1" x14ac:dyDescent="0.15"/>
    <row r="317" s="113" customFormat="1" x14ac:dyDescent="0.15"/>
    <row r="318" s="113" customFormat="1" x14ac:dyDescent="0.15"/>
    <row r="319" s="113" customFormat="1" x14ac:dyDescent="0.15"/>
    <row r="320" s="113" customFormat="1" x14ac:dyDescent="0.15"/>
    <row r="321" s="113" customFormat="1" x14ac:dyDescent="0.15"/>
    <row r="322" s="113" customFormat="1" x14ac:dyDescent="0.15"/>
    <row r="323" s="113" customFormat="1" x14ac:dyDescent="0.15"/>
    <row r="324" s="113" customFormat="1" x14ac:dyDescent="0.15"/>
    <row r="325" s="113" customFormat="1" x14ac:dyDescent="0.15"/>
    <row r="326" s="113" customFormat="1" x14ac:dyDescent="0.15"/>
    <row r="327" s="113" customFormat="1" x14ac:dyDescent="0.15"/>
    <row r="328" s="113" customFormat="1" x14ac:dyDescent="0.15"/>
    <row r="329" s="113" customFormat="1" x14ac:dyDescent="0.15"/>
    <row r="330" s="113" customFormat="1" x14ac:dyDescent="0.15"/>
    <row r="331" s="113" customFormat="1" x14ac:dyDescent="0.15"/>
    <row r="332" s="113" customFormat="1" x14ac:dyDescent="0.15"/>
    <row r="333" s="113" customFormat="1" x14ac:dyDescent="0.15"/>
    <row r="334" s="113" customFormat="1" x14ac:dyDescent="0.15"/>
    <row r="335" s="113" customFormat="1" x14ac:dyDescent="0.15"/>
    <row r="336" s="113" customFormat="1" x14ac:dyDescent="0.15"/>
    <row r="337" s="113" customFormat="1" x14ac:dyDescent="0.15"/>
    <row r="338" s="113" customFormat="1" x14ac:dyDescent="0.15"/>
    <row r="339" s="113" customFormat="1" x14ac:dyDescent="0.15"/>
    <row r="340" s="113" customFormat="1" x14ac:dyDescent="0.15"/>
    <row r="341" s="113" customFormat="1" x14ac:dyDescent="0.15"/>
    <row r="342" s="113" customFormat="1" x14ac:dyDescent="0.15"/>
    <row r="343" s="113" customFormat="1" x14ac:dyDescent="0.15"/>
    <row r="344" s="113" customFormat="1" x14ac:dyDescent="0.15"/>
    <row r="345" s="113" customFormat="1" x14ac:dyDescent="0.15"/>
    <row r="346" s="113" customFormat="1" x14ac:dyDescent="0.15"/>
    <row r="347" s="113" customFormat="1" x14ac:dyDescent="0.15"/>
    <row r="348" s="113" customFormat="1" x14ac:dyDescent="0.15"/>
    <row r="349" s="113" customFormat="1" x14ac:dyDescent="0.15"/>
    <row r="350" s="113" customFormat="1" x14ac:dyDescent="0.15"/>
    <row r="351" s="113" customFormat="1" x14ac:dyDescent="0.15"/>
    <row r="352" s="113" customFormat="1" x14ac:dyDescent="0.15"/>
    <row r="353" s="113" customFormat="1" x14ac:dyDescent="0.15"/>
    <row r="354" s="113" customFormat="1" x14ac:dyDescent="0.15"/>
    <row r="355" s="113" customFormat="1" x14ac:dyDescent="0.15"/>
    <row r="356" s="113" customFormat="1" x14ac:dyDescent="0.15"/>
    <row r="357" s="113" customFormat="1" x14ac:dyDescent="0.15"/>
    <row r="358" s="113" customFormat="1" x14ac:dyDescent="0.15"/>
    <row r="359" s="113" customFormat="1" x14ac:dyDescent="0.15"/>
    <row r="360" s="113" customFormat="1" x14ac:dyDescent="0.15"/>
    <row r="361" s="113" customFormat="1" x14ac:dyDescent="0.15"/>
    <row r="362" s="113" customFormat="1" x14ac:dyDescent="0.15"/>
    <row r="363" s="113" customFormat="1" x14ac:dyDescent="0.15"/>
    <row r="364" s="113" customFormat="1" x14ac:dyDescent="0.15"/>
    <row r="365" s="113" customFormat="1" x14ac:dyDescent="0.15"/>
    <row r="366" s="113" customFormat="1" x14ac:dyDescent="0.15"/>
    <row r="367" s="113" customFormat="1" x14ac:dyDescent="0.15"/>
    <row r="368" s="113" customFormat="1" x14ac:dyDescent="0.15"/>
    <row r="369" s="113" customFormat="1" x14ac:dyDescent="0.15"/>
    <row r="370" s="113" customFormat="1" x14ac:dyDescent="0.15"/>
    <row r="371" s="113" customFormat="1" x14ac:dyDescent="0.15"/>
    <row r="372" s="113" customFormat="1" x14ac:dyDescent="0.15"/>
    <row r="373" s="113" customFormat="1" x14ac:dyDescent="0.15"/>
    <row r="374" s="113" customFormat="1" x14ac:dyDescent="0.15"/>
    <row r="375" s="113" customFormat="1" x14ac:dyDescent="0.15"/>
    <row r="376" s="113" customFormat="1" x14ac:dyDescent="0.15"/>
    <row r="377" s="113" customFormat="1" x14ac:dyDescent="0.15"/>
    <row r="378" s="113" customFormat="1" x14ac:dyDescent="0.15"/>
    <row r="379" s="113" customFormat="1" x14ac:dyDescent="0.15"/>
    <row r="380" s="113" customFormat="1" x14ac:dyDescent="0.15"/>
    <row r="381" s="113" customFormat="1" x14ac:dyDescent="0.15"/>
    <row r="382" s="113" customFormat="1" x14ac:dyDescent="0.15"/>
    <row r="383" s="113" customFormat="1" x14ac:dyDescent="0.15"/>
    <row r="384" s="113" customFormat="1" x14ac:dyDescent="0.15"/>
    <row r="385" s="113" customFormat="1" x14ac:dyDescent="0.15"/>
    <row r="386" s="113" customFormat="1" x14ac:dyDescent="0.15"/>
    <row r="387" s="113" customFormat="1" x14ac:dyDescent="0.15"/>
    <row r="388" s="113" customFormat="1" x14ac:dyDescent="0.15"/>
    <row r="389" s="113" customFormat="1" x14ac:dyDescent="0.15"/>
    <row r="390" s="113" customFormat="1" x14ac:dyDescent="0.15"/>
    <row r="391" s="113" customFormat="1" x14ac:dyDescent="0.15"/>
    <row r="392" s="113" customFormat="1" x14ac:dyDescent="0.15"/>
    <row r="393" s="113" customFormat="1" x14ac:dyDescent="0.15"/>
    <row r="394" s="113" customFormat="1" x14ac:dyDescent="0.15"/>
    <row r="395" s="113" customFormat="1" x14ac:dyDescent="0.15"/>
    <row r="396" s="113" customFormat="1" x14ac:dyDescent="0.15"/>
    <row r="397" s="113" customFormat="1" x14ac:dyDescent="0.15"/>
    <row r="398" s="113" customFormat="1" x14ac:dyDescent="0.15"/>
    <row r="399" s="113" customFormat="1" x14ac:dyDescent="0.15"/>
    <row r="400" s="113" customFormat="1" x14ac:dyDescent="0.15"/>
    <row r="401" s="113" customFormat="1" x14ac:dyDescent="0.15"/>
    <row r="402" s="113" customFormat="1" x14ac:dyDescent="0.15"/>
    <row r="403" s="113" customFormat="1" x14ac:dyDescent="0.15"/>
    <row r="404" s="113" customFormat="1" x14ac:dyDescent="0.15"/>
    <row r="405" s="113" customFormat="1" x14ac:dyDescent="0.15"/>
    <row r="406" s="113" customFormat="1" x14ac:dyDescent="0.15"/>
    <row r="407" s="113" customFormat="1" x14ac:dyDescent="0.15"/>
    <row r="408" s="113" customFormat="1" x14ac:dyDescent="0.15"/>
    <row r="409" s="113" customFormat="1" x14ac:dyDescent="0.15"/>
    <row r="410" s="113" customFormat="1" x14ac:dyDescent="0.15"/>
    <row r="411" s="113" customFormat="1" x14ac:dyDescent="0.15"/>
    <row r="412" s="113" customFormat="1" x14ac:dyDescent="0.15"/>
    <row r="413" s="113" customFormat="1" x14ac:dyDescent="0.15"/>
    <row r="414" s="113" customFormat="1" x14ac:dyDescent="0.15"/>
    <row r="415" s="113" customFormat="1" x14ac:dyDescent="0.15"/>
    <row r="416" s="113" customFormat="1" x14ac:dyDescent="0.15"/>
    <row r="417" s="113" customFormat="1" x14ac:dyDescent="0.15"/>
    <row r="418" s="113" customFormat="1" x14ac:dyDescent="0.15"/>
    <row r="419" s="113" customFormat="1" x14ac:dyDescent="0.15"/>
    <row r="420" s="113" customFormat="1" x14ac:dyDescent="0.15"/>
    <row r="421" s="113" customFormat="1" x14ac:dyDescent="0.15"/>
    <row r="422" s="113" customFormat="1" x14ac:dyDescent="0.15"/>
    <row r="423" s="113" customFormat="1" x14ac:dyDescent="0.15"/>
    <row r="424" s="113" customFormat="1" x14ac:dyDescent="0.15"/>
    <row r="425" s="113" customFormat="1" x14ac:dyDescent="0.15"/>
    <row r="426" s="113" customFormat="1" x14ac:dyDescent="0.15"/>
    <row r="427" s="113" customFormat="1" x14ac:dyDescent="0.15"/>
    <row r="428" s="113" customFormat="1" x14ac:dyDescent="0.15"/>
    <row r="429" s="113" customFormat="1" x14ac:dyDescent="0.15"/>
    <row r="430" s="113" customFormat="1" x14ac:dyDescent="0.15"/>
    <row r="431" s="113" customFormat="1" x14ac:dyDescent="0.15"/>
    <row r="432" s="113" customFormat="1" x14ac:dyDescent="0.15"/>
    <row r="433" s="113" customFormat="1" x14ac:dyDescent="0.15"/>
    <row r="434" s="113" customFormat="1" x14ac:dyDescent="0.15"/>
    <row r="435" s="113" customFormat="1" x14ac:dyDescent="0.15"/>
    <row r="436" s="113" customFormat="1" x14ac:dyDescent="0.15"/>
    <row r="437" s="113" customFormat="1" x14ac:dyDescent="0.15"/>
    <row r="438" s="113" customFormat="1" x14ac:dyDescent="0.15"/>
    <row r="439" s="113" customFormat="1" x14ac:dyDescent="0.15"/>
    <row r="440" s="113" customFormat="1" x14ac:dyDescent="0.15"/>
    <row r="441" s="113" customFormat="1" x14ac:dyDescent="0.15"/>
    <row r="442" s="113" customFormat="1" x14ac:dyDescent="0.15"/>
    <row r="443" s="113" customFormat="1" x14ac:dyDescent="0.15"/>
    <row r="444" s="113" customFormat="1" x14ac:dyDescent="0.15"/>
    <row r="445" s="113" customFormat="1" x14ac:dyDescent="0.15"/>
    <row r="446" s="113" customFormat="1" x14ac:dyDescent="0.15"/>
    <row r="447" s="113" customFormat="1" x14ac:dyDescent="0.15"/>
    <row r="448" s="113" customFormat="1" x14ac:dyDescent="0.15"/>
    <row r="449" s="113" customFormat="1" x14ac:dyDescent="0.15"/>
    <row r="450" s="113" customFormat="1" x14ac:dyDescent="0.15"/>
    <row r="451" s="113" customFormat="1" x14ac:dyDescent="0.15"/>
    <row r="452" s="113" customFormat="1" x14ac:dyDescent="0.15"/>
    <row r="453" s="113" customFormat="1" x14ac:dyDescent="0.15"/>
    <row r="454" s="113" customFormat="1" x14ac:dyDescent="0.15"/>
    <row r="455" s="113" customFormat="1" x14ac:dyDescent="0.15"/>
    <row r="456" s="113" customFormat="1" x14ac:dyDescent="0.15"/>
    <row r="457" s="113" customFormat="1" x14ac:dyDescent="0.15"/>
    <row r="458" s="113" customFormat="1" x14ac:dyDescent="0.15"/>
    <row r="459" s="113" customFormat="1" x14ac:dyDescent="0.15"/>
    <row r="460" s="113" customFormat="1" x14ac:dyDescent="0.15"/>
    <row r="461" s="113" customFormat="1" x14ac:dyDescent="0.15"/>
    <row r="462" s="113" customFormat="1" x14ac:dyDescent="0.15"/>
    <row r="463" s="113" customFormat="1" x14ac:dyDescent="0.15"/>
    <row r="464" s="113" customFormat="1" x14ac:dyDescent="0.15"/>
    <row r="465" s="113" customFormat="1" x14ac:dyDescent="0.15"/>
    <row r="466" s="113" customFormat="1" x14ac:dyDescent="0.15"/>
    <row r="467" s="113" customFormat="1" x14ac:dyDescent="0.15"/>
    <row r="468" s="113" customFormat="1" x14ac:dyDescent="0.15"/>
    <row r="469" s="113" customFormat="1" x14ac:dyDescent="0.15"/>
    <row r="470" s="113" customFormat="1" x14ac:dyDescent="0.15"/>
    <row r="471" s="113" customFormat="1" x14ac:dyDescent="0.15"/>
    <row r="472" s="113" customFormat="1" x14ac:dyDescent="0.15"/>
    <row r="473" s="113" customFormat="1" x14ac:dyDescent="0.15"/>
    <row r="474" s="113" customFormat="1" x14ac:dyDescent="0.15"/>
    <row r="475" s="113" customFormat="1" x14ac:dyDescent="0.15"/>
    <row r="476" s="113" customFormat="1" x14ac:dyDescent="0.15"/>
    <row r="477" s="113" customFormat="1" x14ac:dyDescent="0.15"/>
    <row r="478" s="113" customFormat="1" x14ac:dyDescent="0.15"/>
    <row r="479" s="113" customFormat="1" x14ac:dyDescent="0.15"/>
    <row r="480" s="113" customFormat="1" x14ac:dyDescent="0.15"/>
    <row r="481" s="113" customFormat="1" x14ac:dyDescent="0.15"/>
    <row r="482" s="113" customFormat="1" x14ac:dyDescent="0.15"/>
    <row r="483" s="113" customFormat="1" x14ac:dyDescent="0.15"/>
    <row r="484" s="113" customFormat="1" x14ac:dyDescent="0.15"/>
    <row r="485" s="113" customFormat="1" x14ac:dyDescent="0.15"/>
    <row r="486" s="113" customFormat="1" x14ac:dyDescent="0.15"/>
    <row r="487" s="113" customFormat="1" x14ac:dyDescent="0.15"/>
    <row r="488" s="113" customFormat="1" x14ac:dyDescent="0.15"/>
    <row r="489" s="113" customFormat="1" x14ac:dyDescent="0.15"/>
    <row r="490" s="113" customFormat="1" x14ac:dyDescent="0.15"/>
    <row r="491" s="113" customFormat="1" x14ac:dyDescent="0.15"/>
    <row r="492" s="113" customFormat="1" x14ac:dyDescent="0.15"/>
    <row r="493" s="113" customFormat="1" x14ac:dyDescent="0.15"/>
    <row r="494" s="113" customFormat="1" x14ac:dyDescent="0.15"/>
    <row r="495" s="113" customFormat="1" x14ac:dyDescent="0.15"/>
    <row r="496" s="113" customFormat="1" x14ac:dyDescent="0.15"/>
    <row r="497" s="113" customFormat="1" x14ac:dyDescent="0.15"/>
    <row r="498" s="113" customFormat="1" x14ac:dyDescent="0.15"/>
    <row r="499" s="113" customFormat="1" x14ac:dyDescent="0.15"/>
    <row r="500" s="113" customFormat="1" x14ac:dyDescent="0.15"/>
    <row r="501" s="113" customFormat="1" x14ac:dyDescent="0.15"/>
    <row r="502" s="113" customFormat="1" x14ac:dyDescent="0.15"/>
    <row r="503" s="113" customFormat="1" x14ac:dyDescent="0.15"/>
    <row r="504" s="113" customFormat="1" x14ac:dyDescent="0.15"/>
    <row r="505" s="113" customFormat="1" x14ac:dyDescent="0.15"/>
    <row r="506" s="113" customFormat="1" x14ac:dyDescent="0.15"/>
    <row r="507" s="113" customFormat="1" x14ac:dyDescent="0.15"/>
    <row r="508" s="113" customFormat="1" x14ac:dyDescent="0.15"/>
    <row r="509" s="113" customFormat="1" x14ac:dyDescent="0.15"/>
    <row r="510" s="113" customFormat="1" x14ac:dyDescent="0.15"/>
    <row r="511" s="113" customFormat="1" x14ac:dyDescent="0.15"/>
    <row r="512" s="113" customFormat="1" x14ac:dyDescent="0.15"/>
    <row r="513" s="113" customFormat="1" x14ac:dyDescent="0.15"/>
    <row r="514" s="113" customFormat="1" x14ac:dyDescent="0.15"/>
    <row r="515" s="113" customFormat="1" x14ac:dyDescent="0.15"/>
    <row r="516" s="113" customFormat="1" x14ac:dyDescent="0.15"/>
    <row r="517" s="113" customFormat="1" x14ac:dyDescent="0.15"/>
    <row r="518" s="113" customFormat="1" x14ac:dyDescent="0.15"/>
    <row r="519" s="113" customFormat="1" x14ac:dyDescent="0.15"/>
    <row r="520" s="113" customFormat="1" x14ac:dyDescent="0.15"/>
    <row r="521" s="113" customFormat="1" x14ac:dyDescent="0.15"/>
    <row r="522" s="113" customFormat="1" x14ac:dyDescent="0.15"/>
    <row r="523" s="113" customFormat="1" x14ac:dyDescent="0.15"/>
    <row r="524" s="113" customFormat="1" x14ac:dyDescent="0.15"/>
    <row r="525" s="113" customFormat="1" x14ac:dyDescent="0.15"/>
    <row r="526" s="113" customFormat="1" x14ac:dyDescent="0.15"/>
    <row r="527" s="113" customFormat="1" x14ac:dyDescent="0.15"/>
    <row r="528" s="113" customFormat="1" x14ac:dyDescent="0.15"/>
    <row r="529" s="113" customFormat="1" x14ac:dyDescent="0.15"/>
    <row r="530" s="113" customFormat="1" x14ac:dyDescent="0.15"/>
    <row r="531" s="113" customFormat="1" x14ac:dyDescent="0.15"/>
    <row r="532" s="113" customFormat="1" x14ac:dyDescent="0.15"/>
    <row r="533" s="113" customFormat="1" x14ac:dyDescent="0.15"/>
    <row r="534" s="113" customFormat="1" x14ac:dyDescent="0.15"/>
    <row r="535" s="113" customFormat="1" x14ac:dyDescent="0.15"/>
    <row r="536" s="113" customFormat="1" x14ac:dyDescent="0.15"/>
    <row r="537" s="113" customFormat="1" x14ac:dyDescent="0.15"/>
    <row r="538" s="113" customFormat="1" x14ac:dyDescent="0.15"/>
    <row r="539" s="113" customFormat="1" x14ac:dyDescent="0.15"/>
    <row r="540" s="113" customFormat="1" x14ac:dyDescent="0.15"/>
    <row r="541" s="113" customFormat="1" x14ac:dyDescent="0.15"/>
    <row r="542" s="113" customFormat="1" x14ac:dyDescent="0.15"/>
    <row r="543" s="113" customFormat="1" x14ac:dyDescent="0.15"/>
    <row r="544" s="113" customFormat="1" x14ac:dyDescent="0.15"/>
    <row r="545" s="113" customFormat="1" x14ac:dyDescent="0.15"/>
    <row r="546" s="113" customFormat="1" x14ac:dyDescent="0.15"/>
    <row r="547" s="113" customFormat="1" x14ac:dyDescent="0.15"/>
    <row r="548" s="113" customFormat="1" x14ac:dyDescent="0.15"/>
    <row r="549" s="113" customFormat="1" x14ac:dyDescent="0.15"/>
    <row r="550" s="113" customFormat="1" x14ac:dyDescent="0.15"/>
    <row r="551" s="113" customFormat="1" x14ac:dyDescent="0.15"/>
    <row r="552" s="113" customFormat="1" x14ac:dyDescent="0.15"/>
    <row r="553" s="113" customFormat="1" x14ac:dyDescent="0.15"/>
    <row r="554" s="113" customFormat="1" x14ac:dyDescent="0.15"/>
    <row r="555" s="113" customFormat="1" x14ac:dyDescent="0.15"/>
    <row r="556" s="113" customFormat="1" x14ac:dyDescent="0.15"/>
    <row r="557" s="113" customFormat="1" x14ac:dyDescent="0.15"/>
    <row r="558" s="113" customFormat="1" x14ac:dyDescent="0.15"/>
    <row r="559" s="113" customFormat="1" x14ac:dyDescent="0.15"/>
    <row r="560" s="113" customFormat="1" x14ac:dyDescent="0.15"/>
    <row r="561" s="113" customFormat="1" x14ac:dyDescent="0.15"/>
    <row r="562" s="113" customFormat="1" x14ac:dyDescent="0.15"/>
    <row r="563" s="113" customFormat="1" x14ac:dyDescent="0.15"/>
    <row r="564" s="113" customFormat="1" x14ac:dyDescent="0.15"/>
    <row r="565" s="113" customFormat="1" x14ac:dyDescent="0.15"/>
    <row r="566" s="113" customFormat="1" x14ac:dyDescent="0.15"/>
    <row r="567" s="113" customFormat="1" x14ac:dyDescent="0.15"/>
    <row r="568" s="113" customFormat="1" x14ac:dyDescent="0.15"/>
    <row r="569" s="113" customFormat="1" x14ac:dyDescent="0.15"/>
    <row r="570" s="113" customFormat="1" x14ac:dyDescent="0.15"/>
    <row r="571" s="113" customFormat="1" x14ac:dyDescent="0.15"/>
    <row r="572" s="113" customFormat="1" x14ac:dyDescent="0.15"/>
    <row r="573" s="113" customFormat="1" x14ac:dyDescent="0.15"/>
    <row r="574" s="113" customFormat="1" x14ac:dyDescent="0.15"/>
    <row r="575" s="113" customFormat="1" x14ac:dyDescent="0.15"/>
    <row r="576" s="113" customFormat="1" x14ac:dyDescent="0.15"/>
    <row r="577" s="113" customFormat="1" x14ac:dyDescent="0.15"/>
    <row r="578" s="113" customFormat="1" x14ac:dyDescent="0.15"/>
    <row r="579" s="113" customFormat="1" x14ac:dyDescent="0.15"/>
    <row r="580" s="113" customFormat="1" x14ac:dyDescent="0.15"/>
    <row r="581" s="113" customFormat="1" x14ac:dyDescent="0.15"/>
    <row r="582" s="113" customFormat="1" x14ac:dyDescent="0.15"/>
    <row r="583" s="113" customFormat="1" x14ac:dyDescent="0.15"/>
    <row r="584" s="113" customFormat="1" x14ac:dyDescent="0.15"/>
    <row r="585" s="113" customFormat="1" x14ac:dyDescent="0.15"/>
    <row r="586" s="113" customFormat="1" x14ac:dyDescent="0.15"/>
    <row r="587" s="113" customFormat="1" x14ac:dyDescent="0.15"/>
    <row r="588" s="113" customFormat="1" x14ac:dyDescent="0.15"/>
    <row r="589" s="113" customFormat="1" x14ac:dyDescent="0.15"/>
    <row r="590" s="113" customFormat="1" x14ac:dyDescent="0.15"/>
    <row r="591" s="113" customFormat="1" x14ac:dyDescent="0.15"/>
    <row r="592" s="113" customFormat="1" x14ac:dyDescent="0.15"/>
    <row r="593" s="113" customFormat="1" x14ac:dyDescent="0.15"/>
    <row r="594" s="113" customFormat="1" x14ac:dyDescent="0.15"/>
    <row r="595" s="113" customFormat="1" x14ac:dyDescent="0.15"/>
    <row r="596" s="113" customFormat="1" x14ac:dyDescent="0.15"/>
    <row r="597" s="113" customFormat="1" x14ac:dyDescent="0.15"/>
    <row r="598" s="113" customFormat="1" x14ac:dyDescent="0.15"/>
    <row r="599" s="113" customFormat="1" x14ac:dyDescent="0.15"/>
    <row r="600" s="113" customFormat="1" x14ac:dyDescent="0.15"/>
    <row r="601" s="113" customFormat="1" x14ac:dyDescent="0.15"/>
    <row r="602" s="113" customFormat="1" x14ac:dyDescent="0.15"/>
    <row r="603" s="113" customFormat="1" x14ac:dyDescent="0.15"/>
    <row r="604" s="113" customFormat="1" x14ac:dyDescent="0.15"/>
    <row r="605" s="113" customFormat="1" x14ac:dyDescent="0.15"/>
    <row r="606" s="113" customFormat="1" x14ac:dyDescent="0.15"/>
    <row r="607" s="113" customFormat="1" x14ac:dyDescent="0.15"/>
    <row r="608" s="113" customFormat="1" x14ac:dyDescent="0.15"/>
    <row r="609" s="113" customFormat="1" x14ac:dyDescent="0.15"/>
    <row r="610" s="113" customFormat="1" x14ac:dyDescent="0.15"/>
    <row r="611" s="113" customFormat="1" x14ac:dyDescent="0.15"/>
    <row r="612" s="113" customFormat="1" x14ac:dyDescent="0.15"/>
    <row r="613" s="113" customFormat="1" x14ac:dyDescent="0.15"/>
    <row r="614" s="113" customFormat="1" x14ac:dyDescent="0.15"/>
    <row r="615" s="113" customFormat="1" x14ac:dyDescent="0.15"/>
    <row r="616" s="113" customFormat="1" x14ac:dyDescent="0.15"/>
    <row r="617" s="113" customFormat="1" x14ac:dyDescent="0.15"/>
    <row r="618" s="113" customFormat="1" x14ac:dyDescent="0.15"/>
    <row r="619" s="113" customFormat="1" x14ac:dyDescent="0.15"/>
    <row r="620" s="113" customFormat="1" x14ac:dyDescent="0.15"/>
    <row r="621" s="113" customFormat="1" x14ac:dyDescent="0.15"/>
    <row r="622" s="113" customFormat="1" x14ac:dyDescent="0.15"/>
    <row r="623" s="113" customFormat="1" x14ac:dyDescent="0.15"/>
    <row r="624" s="113" customFormat="1" x14ac:dyDescent="0.15"/>
    <row r="625" s="113" customFormat="1" x14ac:dyDescent="0.15"/>
    <row r="626" s="113" customFormat="1" x14ac:dyDescent="0.15"/>
    <row r="627" s="113" customFormat="1" x14ac:dyDescent="0.15"/>
    <row r="628" s="113" customFormat="1" x14ac:dyDescent="0.15"/>
    <row r="629" s="113" customFormat="1" x14ac:dyDescent="0.15"/>
    <row r="630" s="113" customFormat="1" x14ac:dyDescent="0.15"/>
    <row r="631" s="113" customFormat="1" x14ac:dyDescent="0.15"/>
    <row r="632" s="113" customFormat="1" x14ac:dyDescent="0.15"/>
    <row r="633" s="113" customFormat="1" x14ac:dyDescent="0.15"/>
    <row r="634" s="113" customFormat="1" x14ac:dyDescent="0.15"/>
    <row r="635" s="113" customFormat="1" x14ac:dyDescent="0.15"/>
    <row r="636" s="113" customFormat="1" x14ac:dyDescent="0.15"/>
    <row r="637" s="113" customFormat="1" x14ac:dyDescent="0.15"/>
    <row r="638" s="113" customFormat="1" x14ac:dyDescent="0.15"/>
    <row r="639" s="113" customFormat="1" x14ac:dyDescent="0.15"/>
    <row r="640" s="113" customFormat="1" x14ac:dyDescent="0.15"/>
    <row r="641" s="113" customFormat="1" x14ac:dyDescent="0.15"/>
    <row r="642" s="113" customFormat="1" x14ac:dyDescent="0.15"/>
    <row r="643" s="113" customFormat="1" x14ac:dyDescent="0.15"/>
    <row r="644" s="113" customFormat="1" x14ac:dyDescent="0.15"/>
    <row r="645" s="113" customFormat="1" x14ac:dyDescent="0.15"/>
    <row r="646" s="113" customFormat="1" x14ac:dyDescent="0.15"/>
    <row r="647" s="113" customFormat="1" x14ac:dyDescent="0.15"/>
    <row r="648" s="113" customFormat="1" x14ac:dyDescent="0.15"/>
    <row r="649" s="113" customFormat="1" x14ac:dyDescent="0.15"/>
    <row r="650" s="113" customFormat="1" x14ac:dyDescent="0.15"/>
    <row r="651" s="113" customFormat="1" x14ac:dyDescent="0.15"/>
    <row r="652" s="113" customFormat="1" x14ac:dyDescent="0.15"/>
    <row r="653" s="113" customFormat="1" x14ac:dyDescent="0.15"/>
    <row r="654" s="113" customFormat="1" x14ac:dyDescent="0.15"/>
    <row r="655" s="113" customFormat="1" x14ac:dyDescent="0.15"/>
    <row r="656" s="113" customFormat="1" x14ac:dyDescent="0.15"/>
    <row r="657" s="113" customFormat="1" x14ac:dyDescent="0.15"/>
    <row r="658" s="113" customFormat="1" x14ac:dyDescent="0.15"/>
    <row r="659" s="113" customFormat="1" x14ac:dyDescent="0.15"/>
    <row r="660" s="113" customFormat="1" x14ac:dyDescent="0.15"/>
    <row r="661" s="113" customFormat="1" x14ac:dyDescent="0.15"/>
    <row r="662" s="113" customFormat="1" x14ac:dyDescent="0.15"/>
    <row r="663" s="113" customFormat="1" x14ac:dyDescent="0.15"/>
    <row r="664" s="113" customFormat="1" x14ac:dyDescent="0.15"/>
    <row r="665" s="113" customFormat="1" x14ac:dyDescent="0.15"/>
    <row r="666" s="113" customFormat="1" x14ac:dyDescent="0.15"/>
    <row r="667" s="113" customFormat="1" x14ac:dyDescent="0.15"/>
    <row r="668" s="113" customFormat="1" x14ac:dyDescent="0.15"/>
    <row r="669" s="113" customFormat="1" x14ac:dyDescent="0.15"/>
    <row r="670" s="113" customFormat="1" x14ac:dyDescent="0.15"/>
    <row r="671" s="113" customFormat="1" x14ac:dyDescent="0.15"/>
    <row r="672" s="113" customFormat="1" x14ac:dyDescent="0.15"/>
    <row r="673" s="113" customFormat="1" x14ac:dyDescent="0.15"/>
    <row r="674" s="113" customFormat="1" x14ac:dyDescent="0.15"/>
    <row r="675" s="113" customFormat="1" x14ac:dyDescent="0.15"/>
    <row r="676" s="113" customFormat="1" x14ac:dyDescent="0.15"/>
    <row r="677" s="113" customFormat="1" x14ac:dyDescent="0.15"/>
    <row r="678" s="113" customFormat="1" x14ac:dyDescent="0.15"/>
    <row r="679" s="113" customFormat="1" x14ac:dyDescent="0.15"/>
    <row r="680" s="113" customFormat="1" x14ac:dyDescent="0.15"/>
    <row r="681" s="113" customFormat="1" x14ac:dyDescent="0.15"/>
    <row r="682" s="113" customFormat="1" x14ac:dyDescent="0.15"/>
    <row r="683" s="113" customFormat="1" x14ac:dyDescent="0.15"/>
    <row r="684" s="113" customFormat="1" x14ac:dyDescent="0.15"/>
    <row r="685" s="113" customFormat="1" x14ac:dyDescent="0.15"/>
    <row r="686" s="113" customFormat="1" x14ac:dyDescent="0.15"/>
    <row r="687" s="113" customFormat="1" x14ac:dyDescent="0.15"/>
    <row r="688" s="113" customFormat="1" x14ac:dyDescent="0.15"/>
    <row r="689" s="113" customFormat="1" x14ac:dyDescent="0.15"/>
    <row r="690" s="113" customFormat="1" x14ac:dyDescent="0.15"/>
    <row r="691" s="113" customFormat="1" x14ac:dyDescent="0.15"/>
    <row r="692" s="113" customFormat="1" x14ac:dyDescent="0.15"/>
    <row r="693" s="113" customFormat="1" x14ac:dyDescent="0.15"/>
    <row r="694" s="113" customFormat="1" x14ac:dyDescent="0.15"/>
    <row r="695" s="113" customFormat="1" x14ac:dyDescent="0.15"/>
    <row r="696" s="113" customFormat="1" x14ac:dyDescent="0.15"/>
    <row r="697" s="113" customFormat="1" x14ac:dyDescent="0.15"/>
    <row r="698" s="113" customFormat="1" x14ac:dyDescent="0.15"/>
    <row r="699" s="113" customFormat="1" x14ac:dyDescent="0.15"/>
    <row r="700" s="113" customFormat="1" x14ac:dyDescent="0.15"/>
    <row r="701" s="113" customFormat="1" x14ac:dyDescent="0.15"/>
    <row r="702" s="113" customFormat="1" x14ac:dyDescent="0.15"/>
    <row r="703" s="113" customFormat="1" x14ac:dyDescent="0.15"/>
    <row r="704" s="113" customFormat="1" x14ac:dyDescent="0.15"/>
    <row r="705" s="113" customFormat="1" x14ac:dyDescent="0.15"/>
    <row r="706" s="113" customFormat="1" x14ac:dyDescent="0.15"/>
    <row r="707" s="113" customFormat="1" x14ac:dyDescent="0.15"/>
    <row r="708" s="113" customFormat="1" x14ac:dyDescent="0.15"/>
    <row r="709" s="113" customFormat="1" x14ac:dyDescent="0.15"/>
    <row r="710" s="113" customFormat="1" x14ac:dyDescent="0.15"/>
    <row r="711" s="113" customFormat="1" x14ac:dyDescent="0.15"/>
    <row r="712" s="113" customFormat="1" x14ac:dyDescent="0.15"/>
    <row r="713" s="113" customFormat="1" x14ac:dyDescent="0.15"/>
    <row r="714" s="113" customFormat="1" x14ac:dyDescent="0.15"/>
    <row r="715" s="113" customFormat="1" x14ac:dyDescent="0.15"/>
    <row r="716" s="113" customFormat="1" x14ac:dyDescent="0.15"/>
    <row r="717" s="113" customFormat="1" x14ac:dyDescent="0.15"/>
    <row r="718" s="113" customFormat="1" x14ac:dyDescent="0.15"/>
    <row r="719" s="113" customFormat="1" x14ac:dyDescent="0.15"/>
    <row r="720" s="113" customFormat="1" x14ac:dyDescent="0.15"/>
    <row r="721" s="113" customFormat="1" x14ac:dyDescent="0.15"/>
    <row r="722" s="113" customFormat="1" x14ac:dyDescent="0.15"/>
    <row r="723" s="113" customFormat="1" x14ac:dyDescent="0.15"/>
    <row r="724" s="113" customFormat="1" x14ac:dyDescent="0.15"/>
    <row r="725" s="113" customFormat="1" x14ac:dyDescent="0.15"/>
    <row r="726" s="113" customFormat="1" x14ac:dyDescent="0.15"/>
    <row r="727" s="113" customFormat="1" x14ac:dyDescent="0.15"/>
    <row r="728" s="113" customFormat="1" x14ac:dyDescent="0.15"/>
    <row r="729" s="113" customFormat="1" x14ac:dyDescent="0.15"/>
    <row r="730" s="113" customFormat="1" x14ac:dyDescent="0.15"/>
    <row r="731" s="113" customFormat="1" x14ac:dyDescent="0.15"/>
    <row r="732" s="113" customFormat="1" x14ac:dyDescent="0.15"/>
    <row r="733" s="113" customFormat="1" x14ac:dyDescent="0.15"/>
    <row r="734" s="113" customFormat="1" x14ac:dyDescent="0.15"/>
    <row r="735" s="113" customFormat="1" x14ac:dyDescent="0.15"/>
    <row r="736" s="113" customFormat="1" x14ac:dyDescent="0.15"/>
    <row r="737" s="113" customFormat="1" x14ac:dyDescent="0.15"/>
    <row r="738" s="113" customFormat="1" x14ac:dyDescent="0.15"/>
    <row r="739" s="113" customFormat="1" x14ac:dyDescent="0.15"/>
    <row r="740" s="113" customFormat="1" x14ac:dyDescent="0.15"/>
    <row r="741" s="113" customFormat="1" x14ac:dyDescent="0.15"/>
    <row r="742" s="113" customFormat="1" x14ac:dyDescent="0.15"/>
    <row r="743" s="113" customFormat="1" x14ac:dyDescent="0.15"/>
    <row r="744" s="113" customFormat="1" x14ac:dyDescent="0.15"/>
    <row r="745" s="113" customFormat="1" x14ac:dyDescent="0.15"/>
    <row r="746" s="113" customFormat="1" x14ac:dyDescent="0.15"/>
    <row r="747" s="113" customFormat="1" x14ac:dyDescent="0.15"/>
    <row r="748" s="113" customFormat="1" x14ac:dyDescent="0.15"/>
    <row r="749" s="113" customFormat="1" x14ac:dyDescent="0.15"/>
    <row r="750" s="113" customFormat="1" x14ac:dyDescent="0.15"/>
    <row r="751" s="113" customFormat="1" x14ac:dyDescent="0.15"/>
    <row r="752" s="113" customFormat="1" x14ac:dyDescent="0.15"/>
    <row r="753" s="113" customFormat="1" x14ac:dyDescent="0.15"/>
    <row r="754" s="113" customFormat="1" x14ac:dyDescent="0.15"/>
    <row r="755" s="113" customFormat="1" x14ac:dyDescent="0.15"/>
    <row r="756" s="113" customFormat="1" x14ac:dyDescent="0.15"/>
    <row r="757" s="113" customFormat="1" x14ac:dyDescent="0.15"/>
    <row r="758" s="113" customFormat="1" x14ac:dyDescent="0.15"/>
    <row r="759" s="113" customFormat="1" x14ac:dyDescent="0.15"/>
    <row r="760" s="113" customFormat="1" x14ac:dyDescent="0.15"/>
    <row r="761" s="113" customFormat="1" x14ac:dyDescent="0.15"/>
    <row r="762" s="113" customFormat="1" x14ac:dyDescent="0.15"/>
    <row r="763" s="113" customFormat="1" x14ac:dyDescent="0.15"/>
    <row r="764" s="113" customFormat="1" x14ac:dyDescent="0.15"/>
    <row r="765" s="113" customFormat="1" x14ac:dyDescent="0.15"/>
    <row r="766" s="113" customFormat="1" x14ac:dyDescent="0.15"/>
    <row r="767" s="113" customFormat="1" x14ac:dyDescent="0.15"/>
    <row r="768" s="113" customFormat="1" x14ac:dyDescent="0.15"/>
    <row r="769" s="113" customFormat="1" x14ac:dyDescent="0.15"/>
    <row r="770" s="113" customFormat="1" x14ac:dyDescent="0.15"/>
    <row r="771" s="113" customFormat="1" x14ac:dyDescent="0.15"/>
    <row r="772" s="113" customFormat="1" x14ac:dyDescent="0.15"/>
    <row r="773" s="113" customFormat="1" x14ac:dyDescent="0.15"/>
    <row r="774" s="113" customFormat="1" x14ac:dyDescent="0.15"/>
    <row r="775" s="113" customFormat="1" x14ac:dyDescent="0.15"/>
    <row r="776" s="113" customFormat="1" x14ac:dyDescent="0.15"/>
    <row r="777" s="113" customFormat="1" x14ac:dyDescent="0.15"/>
    <row r="778" s="113" customFormat="1" x14ac:dyDescent="0.15"/>
    <row r="779" s="113" customFormat="1" x14ac:dyDescent="0.15"/>
    <row r="780" s="113" customFormat="1" x14ac:dyDescent="0.15"/>
    <row r="781" s="113" customFormat="1" x14ac:dyDescent="0.15"/>
    <row r="782" s="113" customFormat="1" x14ac:dyDescent="0.15"/>
    <row r="783" s="113" customFormat="1" x14ac:dyDescent="0.15"/>
    <row r="784" s="113" customFormat="1" x14ac:dyDescent="0.15"/>
    <row r="785" s="113" customFormat="1" x14ac:dyDescent="0.15"/>
    <row r="786" s="113" customFormat="1" x14ac:dyDescent="0.15"/>
    <row r="787" s="113" customFormat="1" x14ac:dyDescent="0.15"/>
    <row r="788" s="113" customFormat="1" x14ac:dyDescent="0.15"/>
    <row r="789" s="113" customFormat="1" x14ac:dyDescent="0.15"/>
    <row r="790" s="113" customFormat="1" x14ac:dyDescent="0.15"/>
    <row r="791" s="113" customFormat="1" x14ac:dyDescent="0.15"/>
    <row r="792" s="113" customFormat="1" x14ac:dyDescent="0.15"/>
    <row r="793" s="113" customFormat="1" x14ac:dyDescent="0.15"/>
    <row r="794" s="113" customFormat="1" x14ac:dyDescent="0.15"/>
    <row r="795" s="113" customFormat="1" x14ac:dyDescent="0.15"/>
    <row r="796" s="113" customFormat="1" x14ac:dyDescent="0.15"/>
    <row r="797" s="113" customFormat="1" x14ac:dyDescent="0.15"/>
    <row r="798" s="113" customFormat="1" x14ac:dyDescent="0.15"/>
    <row r="799" s="113" customFormat="1" x14ac:dyDescent="0.15"/>
    <row r="800" s="113" customFormat="1" x14ac:dyDescent="0.15"/>
    <row r="801" s="113" customFormat="1" x14ac:dyDescent="0.15"/>
    <row r="802" s="113" customFormat="1" x14ac:dyDescent="0.15"/>
    <row r="803" s="113" customFormat="1" x14ac:dyDescent="0.15"/>
    <row r="804" s="113" customFormat="1" x14ac:dyDescent="0.15"/>
    <row r="805" s="113" customFormat="1" x14ac:dyDescent="0.15"/>
    <row r="806" s="113" customFormat="1" x14ac:dyDescent="0.15"/>
    <row r="807" s="113" customFormat="1" x14ac:dyDescent="0.15"/>
    <row r="808" s="113" customFormat="1" x14ac:dyDescent="0.15"/>
    <row r="809" s="113" customFormat="1" x14ac:dyDescent="0.15"/>
    <row r="810" s="113" customFormat="1" x14ac:dyDescent="0.15"/>
    <row r="811" s="113" customFormat="1" x14ac:dyDescent="0.15"/>
    <row r="812" s="113" customFormat="1" x14ac:dyDescent="0.15"/>
    <row r="813" s="113" customFormat="1" x14ac:dyDescent="0.15"/>
    <row r="814" s="113" customFormat="1" x14ac:dyDescent="0.15"/>
    <row r="815" s="113" customFormat="1" x14ac:dyDescent="0.15"/>
    <row r="816" s="113" customFormat="1" x14ac:dyDescent="0.15"/>
    <row r="817" s="113" customFormat="1" x14ac:dyDescent="0.15"/>
    <row r="818" s="113" customFormat="1" x14ac:dyDescent="0.15"/>
    <row r="819" s="113" customFormat="1" x14ac:dyDescent="0.15"/>
    <row r="820" s="113" customFormat="1" x14ac:dyDescent="0.15"/>
    <row r="821" s="113" customFormat="1" x14ac:dyDescent="0.15"/>
    <row r="822" s="113" customFormat="1" x14ac:dyDescent="0.15"/>
    <row r="823" s="113" customFormat="1" x14ac:dyDescent="0.15"/>
    <row r="824" s="113" customFormat="1" x14ac:dyDescent="0.15"/>
    <row r="825" s="113" customFormat="1" x14ac:dyDescent="0.15"/>
    <row r="826" s="113" customFormat="1" x14ac:dyDescent="0.15"/>
    <row r="827" s="113" customFormat="1" x14ac:dyDescent="0.15"/>
    <row r="828" s="113" customFormat="1" x14ac:dyDescent="0.15"/>
    <row r="829" s="113" customFormat="1" x14ac:dyDescent="0.15"/>
    <row r="830" s="113" customFormat="1" x14ac:dyDescent="0.15"/>
    <row r="831" s="113" customFormat="1" x14ac:dyDescent="0.15"/>
    <row r="832" s="113" customFormat="1" x14ac:dyDescent="0.15"/>
    <row r="833" s="113" customFormat="1" x14ac:dyDescent="0.15"/>
    <row r="834" s="113" customFormat="1" x14ac:dyDescent="0.15"/>
    <row r="835" s="113" customFormat="1" x14ac:dyDescent="0.15"/>
    <row r="836" s="113" customFormat="1" x14ac:dyDescent="0.15"/>
    <row r="837" s="113" customFormat="1" x14ac:dyDescent="0.15"/>
    <row r="838" s="113" customFormat="1" x14ac:dyDescent="0.15"/>
    <row r="839" s="113" customFormat="1" x14ac:dyDescent="0.15"/>
    <row r="840" s="113" customFormat="1" x14ac:dyDescent="0.15"/>
    <row r="841" s="113" customFormat="1" x14ac:dyDescent="0.15"/>
    <row r="842" s="113" customFormat="1" x14ac:dyDescent="0.15"/>
    <row r="843" s="113" customFormat="1" x14ac:dyDescent="0.15"/>
    <row r="844" s="113" customFormat="1" x14ac:dyDescent="0.15"/>
    <row r="845" s="113" customFormat="1" x14ac:dyDescent="0.15"/>
    <row r="846" s="113" customFormat="1" x14ac:dyDescent="0.15"/>
    <row r="847" s="113" customFormat="1" x14ac:dyDescent="0.15"/>
    <row r="848" s="113" customFormat="1" x14ac:dyDescent="0.15"/>
    <row r="849" s="113" customFormat="1" x14ac:dyDescent="0.15"/>
    <row r="850" s="113" customFormat="1" x14ac:dyDescent="0.15"/>
    <row r="851" s="113" customFormat="1" x14ac:dyDescent="0.15"/>
    <row r="852" s="113" customFormat="1" x14ac:dyDescent="0.15"/>
    <row r="853" s="113" customFormat="1" x14ac:dyDescent="0.15"/>
    <row r="854" s="113" customFormat="1" x14ac:dyDescent="0.15"/>
    <row r="855" s="113" customFormat="1" x14ac:dyDescent="0.15"/>
    <row r="856" s="113" customFormat="1" x14ac:dyDescent="0.15"/>
    <row r="857" s="113" customFormat="1" x14ac:dyDescent="0.15"/>
    <row r="858" s="113" customFormat="1" x14ac:dyDescent="0.15"/>
    <row r="859" s="113" customFormat="1" x14ac:dyDescent="0.15"/>
    <row r="860" s="113" customFormat="1" x14ac:dyDescent="0.15"/>
    <row r="861" s="113" customFormat="1" x14ac:dyDescent="0.15"/>
    <row r="862" s="113" customFormat="1" x14ac:dyDescent="0.15"/>
    <row r="863" s="113" customFormat="1" x14ac:dyDescent="0.15"/>
    <row r="864" s="113" customFormat="1" x14ac:dyDescent="0.15"/>
    <row r="865" s="113" customFormat="1" x14ac:dyDescent="0.15"/>
    <row r="866" s="113" customFormat="1" x14ac:dyDescent="0.15"/>
    <row r="867" s="113" customFormat="1" x14ac:dyDescent="0.15"/>
    <row r="868" s="113" customFormat="1" x14ac:dyDescent="0.15"/>
    <row r="869" s="113" customFormat="1" x14ac:dyDescent="0.15"/>
    <row r="870" s="113" customFormat="1" x14ac:dyDescent="0.15"/>
    <row r="871" s="113" customFormat="1" x14ac:dyDescent="0.15"/>
    <row r="872" s="113" customFormat="1" x14ac:dyDescent="0.15"/>
    <row r="873" s="113" customFormat="1" x14ac:dyDescent="0.15"/>
    <row r="874" s="113" customFormat="1" x14ac:dyDescent="0.15"/>
    <row r="875" s="113" customFormat="1" x14ac:dyDescent="0.15"/>
    <row r="876" s="113" customFormat="1" x14ac:dyDescent="0.15"/>
    <row r="877" s="113" customFormat="1" x14ac:dyDescent="0.15"/>
    <row r="878" s="113" customFormat="1" x14ac:dyDescent="0.15"/>
    <row r="879" s="113" customFormat="1" x14ac:dyDescent="0.15"/>
    <row r="880" s="113" customFormat="1" x14ac:dyDescent="0.15"/>
    <row r="881" s="113" customFormat="1" x14ac:dyDescent="0.15"/>
    <row r="882" s="113" customFormat="1" x14ac:dyDescent="0.15"/>
    <row r="883" s="113" customFormat="1" x14ac:dyDescent="0.15"/>
    <row r="884" s="113" customFormat="1" x14ac:dyDescent="0.15"/>
    <row r="885" s="113" customFormat="1" x14ac:dyDescent="0.15"/>
    <row r="886" s="113" customFormat="1" x14ac:dyDescent="0.15"/>
    <row r="887" s="113" customFormat="1" x14ac:dyDescent="0.15"/>
    <row r="888" s="113" customFormat="1" x14ac:dyDescent="0.15"/>
    <row r="889" s="113" customFormat="1" x14ac:dyDescent="0.15"/>
    <row r="890" s="113" customFormat="1" x14ac:dyDescent="0.15"/>
    <row r="891" s="113" customFormat="1" x14ac:dyDescent="0.15"/>
    <row r="892" s="113" customFormat="1" x14ac:dyDescent="0.15"/>
    <row r="893" s="113" customFormat="1" x14ac:dyDescent="0.15"/>
    <row r="894" s="113" customFormat="1" x14ac:dyDescent="0.15"/>
    <row r="895" s="113" customFormat="1" x14ac:dyDescent="0.15"/>
    <row r="896" s="113" customFormat="1" x14ac:dyDescent="0.15"/>
    <row r="897" s="113" customFormat="1" x14ac:dyDescent="0.15"/>
    <row r="898" s="113" customFormat="1" x14ac:dyDescent="0.15"/>
    <row r="899" s="113" customFormat="1" x14ac:dyDescent="0.15"/>
    <row r="900" s="113" customFormat="1" x14ac:dyDescent="0.15"/>
    <row r="901" s="113" customFormat="1" x14ac:dyDescent="0.15"/>
    <row r="902" s="113" customFormat="1" x14ac:dyDescent="0.15"/>
    <row r="903" s="113" customFormat="1" x14ac:dyDescent="0.15"/>
    <row r="904" s="113" customFormat="1" x14ac:dyDescent="0.15"/>
    <row r="905" s="113" customFormat="1" x14ac:dyDescent="0.15"/>
    <row r="906" s="113" customFormat="1" x14ac:dyDescent="0.15"/>
    <row r="907" s="113" customFormat="1" x14ac:dyDescent="0.15"/>
    <row r="908" s="113" customFormat="1" x14ac:dyDescent="0.15"/>
    <row r="909" s="113" customFormat="1" x14ac:dyDescent="0.15"/>
    <row r="910" s="113" customFormat="1" x14ac:dyDescent="0.15"/>
    <row r="911" s="113" customFormat="1" x14ac:dyDescent="0.15"/>
    <row r="912" s="113" customFormat="1" x14ac:dyDescent="0.15"/>
    <row r="913" s="113" customFormat="1" x14ac:dyDescent="0.15"/>
    <row r="914" s="113" customFormat="1" x14ac:dyDescent="0.15"/>
    <row r="915" s="113" customFormat="1" x14ac:dyDescent="0.15"/>
    <row r="916" s="113" customFormat="1" x14ac:dyDescent="0.15"/>
    <row r="917" s="113" customFormat="1" x14ac:dyDescent="0.15"/>
    <row r="918" s="113" customFormat="1" x14ac:dyDescent="0.15"/>
    <row r="919" s="113" customFormat="1" x14ac:dyDescent="0.15"/>
    <row r="920" s="113" customFormat="1" x14ac:dyDescent="0.15"/>
    <row r="921" s="113" customFormat="1" x14ac:dyDescent="0.15"/>
    <row r="922" s="113" customFormat="1" x14ac:dyDescent="0.15"/>
    <row r="923" s="113" customFormat="1" x14ac:dyDescent="0.15"/>
    <row r="924" s="113" customFormat="1" x14ac:dyDescent="0.15"/>
    <row r="925" s="113" customFormat="1" x14ac:dyDescent="0.15"/>
    <row r="926" s="113" customFormat="1" x14ac:dyDescent="0.15"/>
    <row r="927" s="113" customFormat="1" x14ac:dyDescent="0.15"/>
    <row r="928" s="113" customFormat="1" x14ac:dyDescent="0.15"/>
    <row r="929" s="113" customFormat="1" x14ac:dyDescent="0.15"/>
    <row r="930" s="113" customFormat="1" x14ac:dyDescent="0.15"/>
    <row r="931" s="113" customFormat="1" x14ac:dyDescent="0.15"/>
    <row r="932" s="113" customFormat="1" x14ac:dyDescent="0.15"/>
    <row r="933" s="113" customFormat="1" x14ac:dyDescent="0.15"/>
    <row r="934" s="113" customFormat="1" x14ac:dyDescent="0.15"/>
    <row r="935" s="113" customFormat="1" x14ac:dyDescent="0.15"/>
    <row r="936" s="113" customFormat="1" x14ac:dyDescent="0.15"/>
    <row r="937" s="113" customFormat="1" x14ac:dyDescent="0.15"/>
    <row r="938" s="113" customFormat="1" x14ac:dyDescent="0.15"/>
    <row r="939" s="113" customFormat="1" x14ac:dyDescent="0.15"/>
    <row r="940" s="113" customFormat="1" x14ac:dyDescent="0.15"/>
    <row r="941" s="113" customFormat="1" x14ac:dyDescent="0.15"/>
    <row r="942" s="113" customFormat="1" x14ac:dyDescent="0.15"/>
    <row r="943" s="113" customFormat="1" x14ac:dyDescent="0.15"/>
    <row r="944" s="113" customFormat="1" x14ac:dyDescent="0.15"/>
    <row r="945" s="113" customFormat="1" x14ac:dyDescent="0.15"/>
    <row r="946" s="113" customFormat="1" x14ac:dyDescent="0.15"/>
    <row r="947" s="113" customFormat="1" x14ac:dyDescent="0.15"/>
    <row r="948" s="113" customFormat="1" x14ac:dyDescent="0.15"/>
    <row r="949" s="113" customFormat="1" x14ac:dyDescent="0.15"/>
    <row r="950" s="113" customFormat="1" x14ac:dyDescent="0.15"/>
    <row r="951" s="113" customFormat="1" x14ac:dyDescent="0.15"/>
    <row r="952" s="113" customFormat="1" x14ac:dyDescent="0.15"/>
    <row r="953" s="113" customFormat="1" x14ac:dyDescent="0.15"/>
    <row r="954" s="113" customFormat="1" x14ac:dyDescent="0.15"/>
    <row r="955" s="113" customFormat="1" x14ac:dyDescent="0.15"/>
    <row r="956" s="113" customFormat="1" x14ac:dyDescent="0.15"/>
    <row r="957" s="113" customFormat="1" x14ac:dyDescent="0.15"/>
    <row r="958" s="113" customFormat="1" x14ac:dyDescent="0.15"/>
    <row r="959" s="113" customFormat="1" x14ac:dyDescent="0.15"/>
    <row r="960" s="113" customFormat="1" x14ac:dyDescent="0.15"/>
    <row r="961" s="113" customFormat="1" x14ac:dyDescent="0.15"/>
    <row r="962" s="113" customFormat="1" x14ac:dyDescent="0.15"/>
    <row r="963" s="113" customFormat="1" x14ac:dyDescent="0.15"/>
    <row r="964" s="113" customFormat="1" x14ac:dyDescent="0.15"/>
    <row r="965" s="113" customFormat="1" x14ac:dyDescent="0.15"/>
    <row r="966" s="113" customFormat="1" x14ac:dyDescent="0.15"/>
    <row r="967" s="113" customFormat="1" x14ac:dyDescent="0.15"/>
    <row r="968" s="113" customFormat="1" x14ac:dyDescent="0.15"/>
    <row r="969" s="113" customFormat="1" x14ac:dyDescent="0.15"/>
    <row r="970" s="113" customFormat="1" x14ac:dyDescent="0.15"/>
    <row r="971" s="113" customFormat="1" x14ac:dyDescent="0.15"/>
    <row r="972" s="113" customFormat="1" x14ac:dyDescent="0.15"/>
    <row r="973" s="113" customFormat="1" x14ac:dyDescent="0.15"/>
    <row r="974" s="113" customFormat="1" x14ac:dyDescent="0.15"/>
    <row r="975" s="113" customFormat="1" x14ac:dyDescent="0.15"/>
    <row r="976" s="113" customFormat="1" x14ac:dyDescent="0.15"/>
    <row r="977" s="113" customFormat="1" x14ac:dyDescent="0.15"/>
    <row r="978" s="113" customFormat="1" x14ac:dyDescent="0.15"/>
    <row r="979" s="113" customFormat="1" x14ac:dyDescent="0.15"/>
    <row r="980" s="113" customFormat="1" x14ac:dyDescent="0.15"/>
    <row r="981" s="113" customFormat="1" x14ac:dyDescent="0.15"/>
    <row r="982" s="113" customFormat="1" x14ac:dyDescent="0.15"/>
    <row r="983" s="113" customFormat="1" x14ac:dyDescent="0.15"/>
    <row r="984" s="113" customFormat="1" x14ac:dyDescent="0.15"/>
    <row r="985" s="113" customFormat="1" x14ac:dyDescent="0.15"/>
    <row r="986" s="113" customFormat="1" x14ac:dyDescent="0.15"/>
    <row r="987" s="113" customFormat="1" x14ac:dyDescent="0.15"/>
    <row r="988" s="113" customFormat="1" x14ac:dyDescent="0.15"/>
    <row r="989" s="113" customFormat="1" x14ac:dyDescent="0.15"/>
    <row r="990" s="113" customFormat="1" x14ac:dyDescent="0.15"/>
    <row r="991" s="113" customFormat="1" x14ac:dyDescent="0.15"/>
    <row r="992" s="113" customFormat="1" x14ac:dyDescent="0.15"/>
    <row r="993" s="113" customFormat="1" x14ac:dyDescent="0.15"/>
    <row r="994" s="113" customFormat="1" x14ac:dyDescent="0.15"/>
    <row r="995" s="113" customFormat="1" x14ac:dyDescent="0.15"/>
    <row r="996" s="113" customFormat="1" x14ac:dyDescent="0.15"/>
    <row r="997" s="113" customFormat="1" x14ac:dyDescent="0.15"/>
    <row r="998" s="113" customFormat="1" x14ac:dyDescent="0.15"/>
    <row r="999" s="113" customFormat="1" x14ac:dyDescent="0.15"/>
    <row r="1000" s="113" customFormat="1" x14ac:dyDescent="0.15"/>
    <row r="1001" s="113" customFormat="1" x14ac:dyDescent="0.15"/>
    <row r="1002" s="113" customFormat="1" x14ac:dyDescent="0.15"/>
    <row r="1003" s="113" customFormat="1" x14ac:dyDescent="0.15"/>
    <row r="1004" s="113" customFormat="1" x14ac:dyDescent="0.15"/>
    <row r="1005" s="113" customFormat="1" x14ac:dyDescent="0.15"/>
    <row r="1006" s="113" customFormat="1" x14ac:dyDescent="0.15"/>
    <row r="1007" s="113" customFormat="1" x14ac:dyDescent="0.15"/>
    <row r="1008" s="113" customFormat="1" x14ac:dyDescent="0.15"/>
    <row r="1009" s="113" customFormat="1" x14ac:dyDescent="0.15"/>
    <row r="1010" s="113" customFormat="1" x14ac:dyDescent="0.15"/>
    <row r="1011" s="113" customFormat="1" x14ac:dyDescent="0.15"/>
    <row r="1012" s="113" customFormat="1" x14ac:dyDescent="0.15"/>
    <row r="1013" s="113" customFormat="1" x14ac:dyDescent="0.15"/>
    <row r="1014" s="113" customFormat="1" x14ac:dyDescent="0.15"/>
    <row r="1015" s="113" customFormat="1" x14ac:dyDescent="0.15"/>
    <row r="1016" s="113" customFormat="1" x14ac:dyDescent="0.15"/>
    <row r="1017" s="113" customFormat="1" x14ac:dyDescent="0.15"/>
    <row r="1018" s="113" customFormat="1" x14ac:dyDescent="0.15"/>
    <row r="1019" s="113" customFormat="1" x14ac:dyDescent="0.15"/>
    <row r="1020" s="113" customFormat="1" x14ac:dyDescent="0.15"/>
    <row r="1021" s="113" customFormat="1" x14ac:dyDescent="0.15"/>
    <row r="1022" s="113" customFormat="1" x14ac:dyDescent="0.15"/>
    <row r="1023" s="113" customFormat="1" x14ac:dyDescent="0.15"/>
    <row r="1024" s="113" customFormat="1" x14ac:dyDescent="0.15"/>
    <row r="1025" s="113" customFormat="1" x14ac:dyDescent="0.15"/>
    <row r="1026" s="113" customFormat="1" x14ac:dyDescent="0.15"/>
    <row r="1027" s="113" customFormat="1" x14ac:dyDescent="0.15"/>
    <row r="1028" s="113" customFormat="1" x14ac:dyDescent="0.15"/>
    <row r="1029" s="113" customFormat="1" x14ac:dyDescent="0.15"/>
    <row r="1030" s="113" customFormat="1" x14ac:dyDescent="0.15"/>
    <row r="1031" s="113" customFormat="1" x14ac:dyDescent="0.15"/>
    <row r="1032" s="113" customFormat="1" x14ac:dyDescent="0.15"/>
    <row r="1033" s="113" customFormat="1" x14ac:dyDescent="0.15"/>
    <row r="1034" s="113" customFormat="1" x14ac:dyDescent="0.15"/>
    <row r="1035" s="113" customFormat="1" x14ac:dyDescent="0.15"/>
    <row r="1036" s="113" customFormat="1" x14ac:dyDescent="0.15"/>
    <row r="1037" s="113" customFormat="1" x14ac:dyDescent="0.15"/>
    <row r="1038" s="113" customFormat="1" x14ac:dyDescent="0.15"/>
    <row r="1039" s="113" customFormat="1" x14ac:dyDescent="0.15"/>
    <row r="1040" s="113" customFormat="1" x14ac:dyDescent="0.15"/>
    <row r="1041" s="113" customFormat="1" x14ac:dyDescent="0.15"/>
    <row r="1042" s="113" customFormat="1" x14ac:dyDescent="0.15"/>
    <row r="1043" s="113" customFormat="1" x14ac:dyDescent="0.15"/>
    <row r="1044" s="113" customFormat="1" x14ac:dyDescent="0.15"/>
    <row r="1045" s="113" customFormat="1" x14ac:dyDescent="0.15"/>
    <row r="1046" s="113" customFormat="1" x14ac:dyDescent="0.15"/>
    <row r="1047" s="113" customFormat="1" x14ac:dyDescent="0.15"/>
    <row r="1048" s="113" customFormat="1" x14ac:dyDescent="0.15"/>
    <row r="1049" s="113" customFormat="1" x14ac:dyDescent="0.15"/>
    <row r="1050" s="113" customFormat="1" x14ac:dyDescent="0.15"/>
    <row r="1051" s="113" customFormat="1" x14ac:dyDescent="0.15"/>
    <row r="1052" s="113" customFormat="1" x14ac:dyDescent="0.15"/>
    <row r="1053" s="113" customFormat="1" x14ac:dyDescent="0.15"/>
    <row r="1054" s="113" customFormat="1" x14ac:dyDescent="0.15"/>
    <row r="1055" s="113" customFormat="1" x14ac:dyDescent="0.15"/>
    <row r="1056" s="113" customFormat="1" x14ac:dyDescent="0.15"/>
    <row r="1057" s="113" customFormat="1" x14ac:dyDescent="0.15"/>
    <row r="1058" s="113" customFormat="1" x14ac:dyDescent="0.15"/>
    <row r="1059" s="113" customFormat="1" x14ac:dyDescent="0.15"/>
    <row r="1060" s="113" customFormat="1" x14ac:dyDescent="0.15"/>
    <row r="1061" s="113" customFormat="1" x14ac:dyDescent="0.15"/>
    <row r="1062" s="113" customFormat="1" x14ac:dyDescent="0.15"/>
    <row r="1063" s="113" customFormat="1" x14ac:dyDescent="0.15"/>
    <row r="1064" s="113" customFormat="1" x14ac:dyDescent="0.15"/>
    <row r="1065" s="113" customFormat="1" x14ac:dyDescent="0.15"/>
    <row r="1066" s="113" customFormat="1" x14ac:dyDescent="0.15"/>
    <row r="1067" s="113" customFormat="1" x14ac:dyDescent="0.15"/>
    <row r="1068" s="113" customFormat="1" x14ac:dyDescent="0.15"/>
    <row r="1069" s="113" customFormat="1" x14ac:dyDescent="0.15"/>
    <row r="1070" s="113" customFormat="1" x14ac:dyDescent="0.15"/>
    <row r="1071" s="113" customFormat="1" x14ac:dyDescent="0.15"/>
    <row r="1072" s="113" customFormat="1" x14ac:dyDescent="0.15"/>
    <row r="1073" s="113" customFormat="1" x14ac:dyDescent="0.15"/>
    <row r="1074" s="113" customFormat="1" x14ac:dyDescent="0.15"/>
    <row r="1075" s="113" customFormat="1" x14ac:dyDescent="0.15"/>
    <row r="1076" s="113" customFormat="1" x14ac:dyDescent="0.15"/>
    <row r="1077" s="113" customFormat="1" x14ac:dyDescent="0.15"/>
    <row r="1078" s="113" customFormat="1" x14ac:dyDescent="0.15"/>
    <row r="1079" s="113" customFormat="1" x14ac:dyDescent="0.15"/>
  </sheetData>
  <sheetProtection algorithmName="SHA-512" hashValue="IJ4S5ZIAaUrnouplzLAlUm4O2V0GbQV1+fnbaD4u9I3lpwGle7xfOMgjWJ2FPklFG+4CaZ4rCHEQu1YM5/c0mw==" saltValue="76U4rftAv7EQW7ymrDIBXA==" spinCount="100000" sheet="1" objects="1" scenarios="1"/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7">
    <tabColor theme="5"/>
  </sheetPr>
  <dimension ref="A1:AW20"/>
  <sheetViews>
    <sheetView workbookViewId="0">
      <selection activeCell="C13" sqref="C13"/>
    </sheetView>
  </sheetViews>
  <sheetFormatPr baseColWidth="10" defaultRowHeight="13" x14ac:dyDescent="0.15"/>
  <cols>
    <col min="1" max="2" width="20.33203125" style="144" customWidth="1"/>
    <col min="3" max="14" width="12.1640625" style="144" customWidth="1"/>
    <col min="15" max="16" width="12.1640625" style="144" hidden="1" customWidth="1"/>
    <col min="17" max="20" width="12.1640625" style="144" customWidth="1"/>
    <col min="21" max="30" width="7.5" style="144" customWidth="1"/>
    <col min="31" max="16384" width="10.83203125" style="144"/>
  </cols>
  <sheetData>
    <row r="1" spans="1:49" ht="14" x14ac:dyDescent="0.15">
      <c r="A1" s="143" t="s">
        <v>62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</row>
    <row r="2" spans="1:49" ht="14" x14ac:dyDescent="0.15">
      <c r="A2" s="145" t="s">
        <v>61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</row>
    <row r="3" spans="1:49" ht="15" thickBot="1" x14ac:dyDescent="0.2">
      <c r="A3" s="143"/>
      <c r="B3" s="143"/>
      <c r="C3" s="143"/>
      <c r="D3" s="143"/>
      <c r="E3" s="143"/>
      <c r="F3" s="143"/>
      <c r="G3" s="146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</row>
    <row r="4" spans="1:49" ht="14" x14ac:dyDescent="0.15">
      <c r="A4" s="77" t="s">
        <v>82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9"/>
      <c r="U4" s="143"/>
      <c r="V4" s="143"/>
      <c r="W4" s="143"/>
      <c r="X4" s="143"/>
      <c r="Y4" s="143"/>
      <c r="Z4" s="143"/>
      <c r="AA4" s="143"/>
      <c r="AB4" s="143"/>
      <c r="AC4" s="143"/>
      <c r="AD4" s="143"/>
    </row>
    <row r="5" spans="1:49" ht="14" x14ac:dyDescent="0.15">
      <c r="A5" s="80" t="s">
        <v>83</v>
      </c>
      <c r="B5" s="81"/>
      <c r="C5" s="103">
        <v>5000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2"/>
      <c r="U5" s="143"/>
      <c r="V5" s="143"/>
      <c r="W5" s="143"/>
      <c r="X5" s="143"/>
      <c r="Y5" s="143"/>
      <c r="Z5" s="143"/>
      <c r="AA5" s="143"/>
      <c r="AB5" s="143"/>
      <c r="AC5" s="143"/>
      <c r="AD5" s="143"/>
    </row>
    <row r="6" spans="1:49" ht="14" x14ac:dyDescent="0.15">
      <c r="A6" s="80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2"/>
      <c r="U6" s="143"/>
      <c r="V6" s="143"/>
      <c r="W6" s="143"/>
      <c r="X6" s="143"/>
      <c r="Y6" s="143"/>
      <c r="Z6" s="143"/>
      <c r="AA6" s="143"/>
      <c r="AB6" s="143"/>
      <c r="AC6" s="143"/>
      <c r="AD6" s="143"/>
    </row>
    <row r="7" spans="1:49" ht="75" x14ac:dyDescent="0.15">
      <c r="A7" s="138" t="s">
        <v>100</v>
      </c>
      <c r="B7" s="139" t="s">
        <v>101</v>
      </c>
      <c r="C7" s="133" t="s">
        <v>84</v>
      </c>
      <c r="D7" s="133" t="s">
        <v>85</v>
      </c>
      <c r="E7" s="133" t="s">
        <v>86</v>
      </c>
      <c r="F7" s="138" t="s">
        <v>87</v>
      </c>
      <c r="G7" s="133" t="s">
        <v>88</v>
      </c>
      <c r="H7" s="140" t="s">
        <v>89</v>
      </c>
      <c r="I7" s="133" t="s">
        <v>46</v>
      </c>
      <c r="J7" s="134" t="s">
        <v>47</v>
      </c>
      <c r="K7" s="135" t="s">
        <v>48</v>
      </c>
      <c r="L7" s="135" t="s">
        <v>49</v>
      </c>
      <c r="M7" s="135" t="s">
        <v>50</v>
      </c>
      <c r="N7" s="135" t="s">
        <v>51</v>
      </c>
      <c r="O7" s="136" t="s">
        <v>96</v>
      </c>
      <c r="P7" s="136" t="s">
        <v>97</v>
      </c>
      <c r="Q7" s="136" t="s">
        <v>55</v>
      </c>
      <c r="R7" s="136" t="s">
        <v>56</v>
      </c>
      <c r="S7" s="135" t="s">
        <v>98</v>
      </c>
      <c r="T7" s="137" t="s">
        <v>99</v>
      </c>
      <c r="U7" s="147"/>
      <c r="V7" s="147"/>
      <c r="W7" s="147"/>
      <c r="X7" s="147"/>
      <c r="Y7" s="147"/>
      <c r="Z7" s="147"/>
      <c r="AA7" s="147"/>
      <c r="AB7" s="147"/>
      <c r="AC7" s="147"/>
      <c r="AD7" s="147"/>
    </row>
    <row r="8" spans="1:49" ht="18" customHeight="1" thickBot="1" x14ac:dyDescent="0.2">
      <c r="A8" s="84" t="str">
        <f>'NT Oct 2017'!K2</f>
        <v>Jacana Energy</v>
      </c>
      <c r="B8" s="85" t="str">
        <f>'NT Oct 2017'!L2</f>
        <v xml:space="preserve">Regulated </v>
      </c>
      <c r="C8" s="86">
        <f>91*'NT Oct 2017'!M2/100</f>
        <v>65.365299999999991</v>
      </c>
      <c r="D8" s="87">
        <f>C5*'NT Oct 2017'!N2/100</f>
        <v>1358.5</v>
      </c>
      <c r="E8" s="87">
        <v>0</v>
      </c>
      <c r="F8" s="88">
        <v>0</v>
      </c>
      <c r="G8" s="89">
        <v>0</v>
      </c>
      <c r="H8" s="86">
        <v>0</v>
      </c>
      <c r="I8" s="90">
        <f>SUM(C8:H8)</f>
        <v>1423.8652999999999</v>
      </c>
      <c r="J8" s="91">
        <f>I8*4</f>
        <v>5695.4611999999997</v>
      </c>
      <c r="K8" s="92">
        <v>0</v>
      </c>
      <c r="L8" s="92">
        <f>'NT Oct 2017'!AZ2</f>
        <v>0</v>
      </c>
      <c r="M8" s="92">
        <f>'NT Oct 2017'!BA2</f>
        <v>0</v>
      </c>
      <c r="N8" s="92">
        <f>'NT Oct 2017'!BB2</f>
        <v>0</v>
      </c>
      <c r="O8" s="91">
        <f>J8</f>
        <v>5695.4611999999997</v>
      </c>
      <c r="P8" s="91">
        <f>O8</f>
        <v>5695.4611999999997</v>
      </c>
      <c r="Q8" s="91">
        <f>O8*1.1</f>
        <v>6265.0073200000006</v>
      </c>
      <c r="R8" s="91">
        <f>P8*1.1</f>
        <v>6265.0073200000006</v>
      </c>
      <c r="S8" s="93">
        <f>'NT Oct 2017'!BI2</f>
        <v>0</v>
      </c>
      <c r="T8" s="94">
        <f>'NT Oct 2017'!BJ2</f>
        <v>0</v>
      </c>
      <c r="U8" s="147"/>
      <c r="V8" s="147"/>
      <c r="W8" s="147"/>
      <c r="X8" s="147"/>
      <c r="Y8" s="147"/>
      <c r="Z8" s="147"/>
      <c r="AA8" s="147"/>
      <c r="AB8" s="147"/>
      <c r="AC8" s="147"/>
      <c r="AD8" s="147"/>
    </row>
    <row r="9" spans="1:49" ht="14" x14ac:dyDescent="0.15">
      <c r="P9" s="147"/>
      <c r="Q9" s="147"/>
      <c r="R9" s="147"/>
      <c r="S9" s="147"/>
      <c r="T9" s="147"/>
      <c r="U9" s="147"/>
      <c r="V9" s="147"/>
      <c r="W9" s="147"/>
      <c r="X9" s="147"/>
      <c r="Y9" s="147"/>
      <c r="Z9" s="147"/>
      <c r="AA9" s="147"/>
      <c r="AB9" s="147"/>
      <c r="AC9" s="147"/>
      <c r="AD9" s="147"/>
      <c r="AE9" s="147"/>
      <c r="AF9" s="147"/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</row>
    <row r="10" spans="1:49" ht="15" thickBot="1" x14ac:dyDescent="0.2">
      <c r="A10" s="148"/>
      <c r="B10" s="148"/>
      <c r="C10" s="148"/>
      <c r="D10" s="148"/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6"/>
      <c r="U10" s="148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</row>
    <row r="11" spans="1:49" ht="14" x14ac:dyDescent="0.15">
      <c r="A11" s="77" t="s">
        <v>57</v>
      </c>
      <c r="B11" s="78"/>
      <c r="C11" s="78"/>
      <c r="D11" s="96"/>
      <c r="E11" s="96"/>
      <c r="F11" s="96"/>
      <c r="G11" s="96"/>
      <c r="H11" s="96"/>
      <c r="I11" s="97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9"/>
      <c r="U11" s="148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</row>
    <row r="12" spans="1:49" ht="14" x14ac:dyDescent="0.15">
      <c r="A12" s="80" t="s">
        <v>58</v>
      </c>
      <c r="B12" s="81"/>
      <c r="C12" s="103">
        <v>5000</v>
      </c>
      <c r="D12" s="98"/>
      <c r="E12" s="98"/>
      <c r="F12" s="98"/>
      <c r="G12" s="98"/>
      <c r="H12" s="98"/>
      <c r="I12" s="99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2"/>
      <c r="U12" s="148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</row>
    <row r="13" spans="1:49" ht="14" x14ac:dyDescent="0.15">
      <c r="A13" s="80" t="s">
        <v>59</v>
      </c>
      <c r="B13" s="81"/>
      <c r="C13" s="104">
        <v>0.7</v>
      </c>
      <c r="D13" s="98"/>
      <c r="E13" s="98"/>
      <c r="F13" s="98"/>
      <c r="G13" s="98"/>
      <c r="H13" s="98"/>
      <c r="I13" s="99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2"/>
      <c r="U13" s="148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</row>
    <row r="14" spans="1:49" ht="14" x14ac:dyDescent="0.15">
      <c r="A14" s="80" t="s">
        <v>60</v>
      </c>
      <c r="B14" s="81"/>
      <c r="C14" s="104">
        <v>0.3</v>
      </c>
      <c r="D14" s="98"/>
      <c r="E14" s="98"/>
      <c r="F14" s="98"/>
      <c r="G14" s="98"/>
      <c r="H14" s="98"/>
      <c r="I14" s="99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2"/>
      <c r="U14" s="148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</row>
    <row r="15" spans="1:49" ht="14" x14ac:dyDescent="0.15">
      <c r="A15" s="80"/>
      <c r="B15" s="81"/>
      <c r="C15" s="98"/>
      <c r="D15" s="98"/>
      <c r="E15" s="98"/>
      <c r="F15" s="98"/>
      <c r="G15" s="98"/>
      <c r="H15" s="98"/>
      <c r="I15" s="99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2"/>
      <c r="U15" s="148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</row>
    <row r="16" spans="1:49" ht="75" x14ac:dyDescent="0.15">
      <c r="A16" s="138" t="s">
        <v>100</v>
      </c>
      <c r="B16" s="139" t="s">
        <v>101</v>
      </c>
      <c r="C16" s="133" t="s">
        <v>84</v>
      </c>
      <c r="D16" s="133" t="s">
        <v>85</v>
      </c>
      <c r="E16" s="133" t="s">
        <v>86</v>
      </c>
      <c r="F16" s="138" t="s">
        <v>87</v>
      </c>
      <c r="G16" s="140" t="s">
        <v>89</v>
      </c>
      <c r="H16" s="140" t="s">
        <v>63</v>
      </c>
      <c r="I16" s="133" t="s">
        <v>46</v>
      </c>
      <c r="J16" s="134" t="s">
        <v>47</v>
      </c>
      <c r="K16" s="135" t="s">
        <v>48</v>
      </c>
      <c r="L16" s="135" t="s">
        <v>49</v>
      </c>
      <c r="M16" s="135" t="s">
        <v>50</v>
      </c>
      <c r="N16" s="135" t="s">
        <v>51</v>
      </c>
      <c r="O16" s="136" t="s">
        <v>96</v>
      </c>
      <c r="P16" s="136" t="s">
        <v>97</v>
      </c>
      <c r="Q16" s="136" t="s">
        <v>55</v>
      </c>
      <c r="R16" s="136" t="s">
        <v>56</v>
      </c>
      <c r="S16" s="135" t="s">
        <v>98</v>
      </c>
      <c r="T16" s="137" t="s">
        <v>99</v>
      </c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</row>
    <row r="17" spans="1:30" ht="18" customHeight="1" thickBot="1" x14ac:dyDescent="0.2">
      <c r="A17" s="100" t="str">
        <f>'NT Oct 2017'!K3</f>
        <v>Jacana Energy</v>
      </c>
      <c r="B17" s="101" t="str">
        <f>'NT Oct 2017'!L3</f>
        <v xml:space="preserve">Regulated </v>
      </c>
      <c r="C17" s="86">
        <f>91*'NT Oct 2017'!M3/100</f>
        <v>65.365299999999991</v>
      </c>
      <c r="D17" s="87">
        <f>(C12*C13)*'NT Oct 2017'!N3/100</f>
        <v>1216.25</v>
      </c>
      <c r="E17" s="87">
        <v>0</v>
      </c>
      <c r="F17" s="88">
        <v>0</v>
      </c>
      <c r="G17" s="89">
        <v>0</v>
      </c>
      <c r="H17" s="86">
        <f>(C12*C14)*'NT Oct 2017'!W3/100</f>
        <v>293.25</v>
      </c>
      <c r="I17" s="90">
        <f t="shared" ref="I17" si="0">SUM(C17:H17)</f>
        <v>1574.8652999999999</v>
      </c>
      <c r="J17" s="91">
        <f t="shared" ref="J17" si="1">I17*4</f>
        <v>6299.4611999999997</v>
      </c>
      <c r="K17" s="92">
        <v>0</v>
      </c>
      <c r="L17" s="92">
        <f>'NT Oct 2017'!AZ3</f>
        <v>0</v>
      </c>
      <c r="M17" s="92">
        <f>'NT Oct 2017'!BA3</f>
        <v>0</v>
      </c>
      <c r="N17" s="92">
        <f>'NT Oct 2017'!BB3</f>
        <v>0</v>
      </c>
      <c r="O17" s="91">
        <f>J17</f>
        <v>6299.4611999999997</v>
      </c>
      <c r="P17" s="91">
        <f>O17</f>
        <v>6299.4611999999997</v>
      </c>
      <c r="Q17" s="91">
        <f>O17*1.1</f>
        <v>6929.4073200000003</v>
      </c>
      <c r="R17" s="91">
        <f>P17*1.1</f>
        <v>6929.4073200000003</v>
      </c>
      <c r="S17" s="93">
        <f>'NT Oct 2017'!BI3</f>
        <v>0</v>
      </c>
      <c r="T17" s="94">
        <f>'NT Oct 2017'!BJ3</f>
        <v>0</v>
      </c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</row>
    <row r="18" spans="1:30" ht="14" x14ac:dyDescent="0.15"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</row>
    <row r="19" spans="1:30" ht="14" x14ac:dyDescent="0.15">
      <c r="A19" s="148"/>
      <c r="B19" s="148"/>
      <c r="C19" s="148"/>
      <c r="D19" s="148"/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7"/>
      <c r="W19" s="147"/>
      <c r="X19" s="147"/>
      <c r="Y19" s="147"/>
      <c r="Z19" s="147"/>
      <c r="AA19" s="147"/>
      <c r="AB19" s="147"/>
      <c r="AC19" s="147"/>
      <c r="AD19" s="147"/>
    </row>
    <row r="20" spans="1:30" x14ac:dyDescent="0.15">
      <c r="T20" s="149"/>
    </row>
  </sheetData>
  <sheetProtection algorithmName="SHA-512" hashValue="i24etOmb+vRnHkbbeZP35Ti1jXvEZFDJcWYqE2JPqp8sD3g28WbqcnWoeYpH+elUtgFBLu6kHpA0LKb4WKrftw==" saltValue="3U+i10gJldV/vJXYiqIz0w==" spinCount="100000" sheet="1" objects="1" scenarios="1"/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>
    <tabColor theme="8" tint="0.79998168889431442"/>
  </sheetPr>
  <dimension ref="A1:AW205"/>
  <sheetViews>
    <sheetView workbookViewId="0">
      <selection activeCell="H26" sqref="H26"/>
    </sheetView>
  </sheetViews>
  <sheetFormatPr baseColWidth="10" defaultRowHeight="13" x14ac:dyDescent="0.15"/>
  <cols>
    <col min="1" max="2" width="20.33203125" style="74" customWidth="1"/>
    <col min="3" max="14" width="12.1640625" style="74" customWidth="1"/>
    <col min="15" max="16" width="12.1640625" style="74" hidden="1" customWidth="1"/>
    <col min="17" max="20" width="12.1640625" style="74" customWidth="1"/>
    <col min="21" max="30" width="7.5" style="106" customWidth="1"/>
    <col min="31" max="49" width="10.83203125" style="106"/>
    <col min="50" max="16384" width="10.83203125" style="74"/>
  </cols>
  <sheetData>
    <row r="1" spans="1:49" s="106" customFormat="1" ht="14" x14ac:dyDescent="0.15">
      <c r="A1" s="105" t="s">
        <v>62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</row>
    <row r="2" spans="1:49" s="106" customFormat="1" ht="14" x14ac:dyDescent="0.15">
      <c r="A2" s="107" t="s">
        <v>61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</row>
    <row r="3" spans="1:49" s="106" customFormat="1" ht="15" thickBot="1" x14ac:dyDescent="0.2">
      <c r="A3" s="105"/>
      <c r="B3" s="105"/>
      <c r="C3" s="105"/>
      <c r="D3" s="105"/>
      <c r="E3" s="105"/>
      <c r="F3" s="105"/>
      <c r="G3" s="108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</row>
    <row r="4" spans="1:49" ht="14" x14ac:dyDescent="0.15">
      <c r="A4" s="77" t="s">
        <v>82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9"/>
      <c r="U4" s="105"/>
      <c r="V4" s="105"/>
      <c r="W4" s="105"/>
      <c r="X4" s="105"/>
      <c r="Y4" s="105"/>
      <c r="Z4" s="105"/>
      <c r="AA4" s="105"/>
      <c r="AB4" s="105"/>
      <c r="AC4" s="105"/>
      <c r="AD4" s="105"/>
    </row>
    <row r="5" spans="1:49" ht="14" x14ac:dyDescent="0.15">
      <c r="A5" s="80" t="s">
        <v>83</v>
      </c>
      <c r="B5" s="81"/>
      <c r="C5" s="103">
        <v>5000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2"/>
      <c r="U5" s="105"/>
      <c r="V5" s="105"/>
      <c r="W5" s="105"/>
      <c r="X5" s="105"/>
      <c r="Y5" s="105"/>
      <c r="Z5" s="105"/>
      <c r="AA5" s="105"/>
      <c r="AB5" s="105"/>
      <c r="AC5" s="105"/>
      <c r="AD5" s="105"/>
    </row>
    <row r="6" spans="1:49" ht="14" x14ac:dyDescent="0.15">
      <c r="A6" s="80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2"/>
      <c r="U6" s="105"/>
      <c r="V6" s="105"/>
      <c r="W6" s="105"/>
      <c r="X6" s="105"/>
      <c r="Y6" s="105"/>
      <c r="Z6" s="105"/>
      <c r="AA6" s="105"/>
      <c r="AB6" s="105"/>
      <c r="AC6" s="105"/>
      <c r="AD6" s="105"/>
    </row>
    <row r="7" spans="1:49" ht="75" x14ac:dyDescent="0.15">
      <c r="A7" s="138" t="s">
        <v>100</v>
      </c>
      <c r="B7" s="139" t="s">
        <v>101</v>
      </c>
      <c r="C7" s="133" t="s">
        <v>84</v>
      </c>
      <c r="D7" s="133" t="s">
        <v>85</v>
      </c>
      <c r="E7" s="133" t="s">
        <v>86</v>
      </c>
      <c r="F7" s="138" t="s">
        <v>87</v>
      </c>
      <c r="G7" s="133" t="s">
        <v>88</v>
      </c>
      <c r="H7" s="140" t="s">
        <v>89</v>
      </c>
      <c r="I7" s="133" t="s">
        <v>46</v>
      </c>
      <c r="J7" s="134" t="s">
        <v>47</v>
      </c>
      <c r="K7" s="135" t="s">
        <v>48</v>
      </c>
      <c r="L7" s="135" t="s">
        <v>49</v>
      </c>
      <c r="M7" s="135" t="s">
        <v>50</v>
      </c>
      <c r="N7" s="135" t="s">
        <v>51</v>
      </c>
      <c r="O7" s="136" t="s">
        <v>96</v>
      </c>
      <c r="P7" s="136" t="s">
        <v>97</v>
      </c>
      <c r="Q7" s="136" t="s">
        <v>55</v>
      </c>
      <c r="R7" s="136" t="s">
        <v>56</v>
      </c>
      <c r="S7" s="135" t="s">
        <v>98</v>
      </c>
      <c r="T7" s="137" t="s">
        <v>99</v>
      </c>
      <c r="U7" s="109"/>
      <c r="V7" s="109"/>
      <c r="W7" s="109"/>
      <c r="X7" s="109"/>
      <c r="Y7" s="109"/>
      <c r="Z7" s="109"/>
      <c r="AA7" s="109"/>
      <c r="AB7" s="109"/>
      <c r="AC7" s="109"/>
      <c r="AD7" s="109"/>
    </row>
    <row r="8" spans="1:49" ht="18" customHeight="1" thickBot="1" x14ac:dyDescent="0.2">
      <c r="A8" s="84" t="str">
        <f>'NT Apr 2017'!K2</f>
        <v>Jacana Energy</v>
      </c>
      <c r="B8" s="85" t="str">
        <f>'NT Apr 2017'!L2</f>
        <v xml:space="preserve">Regulated </v>
      </c>
      <c r="C8" s="86">
        <f>91*'NT Apr 2017'!M2/100</f>
        <v>65.037700000000001</v>
      </c>
      <c r="D8" s="87">
        <f>C5*'NT Apr 2017'!N2/100</f>
        <v>1351</v>
      </c>
      <c r="E8" s="87">
        <v>0</v>
      </c>
      <c r="F8" s="88">
        <v>0</v>
      </c>
      <c r="G8" s="89">
        <v>0</v>
      </c>
      <c r="H8" s="86">
        <v>0</v>
      </c>
      <c r="I8" s="90">
        <f>SUM(C8:H8)</f>
        <v>1416.0377000000001</v>
      </c>
      <c r="J8" s="91">
        <f>I8*4</f>
        <v>5664.1508000000003</v>
      </c>
      <c r="K8" s="92">
        <v>0</v>
      </c>
      <c r="L8" s="92">
        <f>'NT Apr 2017'!AZ2</f>
        <v>0</v>
      </c>
      <c r="M8" s="92">
        <f>'NT Apr 2017'!BA2</f>
        <v>0</v>
      </c>
      <c r="N8" s="92">
        <f>'NT Apr 2017'!BB2</f>
        <v>0</v>
      </c>
      <c r="O8" s="91">
        <f>J8</f>
        <v>5664.1508000000003</v>
      </c>
      <c r="P8" s="91">
        <f>O8</f>
        <v>5664.1508000000003</v>
      </c>
      <c r="Q8" s="91">
        <f>O8*1.1</f>
        <v>6230.565880000001</v>
      </c>
      <c r="R8" s="91">
        <f>P8*1.1</f>
        <v>6230.565880000001</v>
      </c>
      <c r="S8" s="93">
        <f>'NT Apr 2017'!BI2</f>
        <v>0</v>
      </c>
      <c r="T8" s="94" t="str">
        <f>'NT Apr 2017'!BJ2</f>
        <v>n</v>
      </c>
      <c r="U8" s="109"/>
      <c r="V8" s="109"/>
      <c r="W8" s="109"/>
      <c r="X8" s="109"/>
      <c r="Y8" s="109"/>
      <c r="Z8" s="109"/>
      <c r="AA8" s="109"/>
      <c r="AB8" s="109"/>
      <c r="AC8" s="109"/>
      <c r="AD8" s="109"/>
    </row>
    <row r="9" spans="1:49" s="106" customFormat="1" ht="14" x14ac:dyDescent="0.15"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109"/>
      <c r="AG9" s="109"/>
      <c r="AH9" s="109"/>
      <c r="AI9" s="109"/>
      <c r="AJ9" s="109"/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</row>
    <row r="10" spans="1:49" s="106" customFormat="1" ht="15" thickBot="1" x14ac:dyDescent="0.2">
      <c r="A10" s="110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08"/>
      <c r="U10" s="110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</row>
    <row r="11" spans="1:49" ht="14" x14ac:dyDescent="0.15">
      <c r="A11" s="77" t="s">
        <v>57</v>
      </c>
      <c r="B11" s="78"/>
      <c r="C11" s="78"/>
      <c r="D11" s="96"/>
      <c r="E11" s="96"/>
      <c r="F11" s="96"/>
      <c r="G11" s="96"/>
      <c r="H11" s="96"/>
      <c r="I11" s="97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9"/>
      <c r="U11" s="110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109"/>
      <c r="AG11" s="109"/>
      <c r="AH11" s="109"/>
      <c r="AI11" s="109"/>
      <c r="AJ11" s="109"/>
      <c r="AK11" s="109"/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</row>
    <row r="12" spans="1:49" ht="14" x14ac:dyDescent="0.15">
      <c r="A12" s="80" t="s">
        <v>58</v>
      </c>
      <c r="B12" s="81"/>
      <c r="C12" s="103">
        <v>5000</v>
      </c>
      <c r="D12" s="98"/>
      <c r="E12" s="98"/>
      <c r="F12" s="98"/>
      <c r="G12" s="98"/>
      <c r="H12" s="98"/>
      <c r="I12" s="99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2"/>
      <c r="U12" s="110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09"/>
      <c r="AG12" s="109"/>
      <c r="AH12" s="109"/>
      <c r="AI12" s="109"/>
      <c r="AJ12" s="109"/>
      <c r="AK12" s="109"/>
      <c r="AL12" s="109"/>
      <c r="AM12" s="109"/>
      <c r="AN12" s="109"/>
      <c r="AO12" s="109"/>
      <c r="AP12" s="109"/>
      <c r="AQ12" s="109"/>
      <c r="AR12" s="109"/>
      <c r="AS12" s="109"/>
      <c r="AT12" s="109"/>
      <c r="AU12" s="109"/>
      <c r="AV12" s="109"/>
      <c r="AW12" s="109"/>
    </row>
    <row r="13" spans="1:49" ht="14" x14ac:dyDescent="0.15">
      <c r="A13" s="80" t="s">
        <v>59</v>
      </c>
      <c r="B13" s="81"/>
      <c r="C13" s="104">
        <v>0.7</v>
      </c>
      <c r="D13" s="98"/>
      <c r="E13" s="98"/>
      <c r="F13" s="98"/>
      <c r="G13" s="98"/>
      <c r="H13" s="98"/>
      <c r="I13" s="99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2"/>
      <c r="U13" s="110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109"/>
      <c r="AG13" s="109"/>
      <c r="AH13" s="109"/>
      <c r="AI13" s="109"/>
      <c r="AJ13" s="109"/>
      <c r="AK13" s="109"/>
      <c r="AL13" s="109"/>
      <c r="AM13" s="109"/>
      <c r="AN13" s="109"/>
      <c r="AO13" s="109"/>
      <c r="AP13" s="109"/>
      <c r="AQ13" s="109"/>
      <c r="AR13" s="109"/>
      <c r="AS13" s="109"/>
      <c r="AT13" s="109"/>
      <c r="AU13" s="109"/>
      <c r="AV13" s="109"/>
      <c r="AW13" s="109"/>
    </row>
    <row r="14" spans="1:49" ht="14" x14ac:dyDescent="0.15">
      <c r="A14" s="80" t="s">
        <v>60</v>
      </c>
      <c r="B14" s="81"/>
      <c r="C14" s="104">
        <v>0.3</v>
      </c>
      <c r="D14" s="98"/>
      <c r="E14" s="98"/>
      <c r="F14" s="98"/>
      <c r="G14" s="98"/>
      <c r="H14" s="98"/>
      <c r="I14" s="99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2"/>
      <c r="U14" s="110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109"/>
      <c r="AI14" s="109"/>
      <c r="AJ14" s="109"/>
      <c r="AK14" s="109"/>
      <c r="AL14" s="109"/>
      <c r="AM14" s="109"/>
      <c r="AN14" s="109"/>
      <c r="AO14" s="109"/>
      <c r="AP14" s="109"/>
      <c r="AQ14" s="109"/>
      <c r="AR14" s="109"/>
      <c r="AS14" s="109"/>
      <c r="AT14" s="109"/>
      <c r="AU14" s="109"/>
      <c r="AV14" s="109"/>
      <c r="AW14" s="109"/>
    </row>
    <row r="15" spans="1:49" ht="14" x14ac:dyDescent="0.15">
      <c r="A15" s="80"/>
      <c r="B15" s="81"/>
      <c r="C15" s="98"/>
      <c r="D15" s="98"/>
      <c r="E15" s="98"/>
      <c r="F15" s="98"/>
      <c r="G15" s="98"/>
      <c r="H15" s="98"/>
      <c r="I15" s="99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2"/>
      <c r="U15" s="110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09"/>
      <c r="AG15" s="109"/>
      <c r="AH15" s="109"/>
      <c r="AI15" s="109"/>
      <c r="AJ15" s="109"/>
      <c r="AK15" s="109"/>
      <c r="AL15" s="109"/>
      <c r="AM15" s="109"/>
      <c r="AN15" s="109"/>
      <c r="AO15" s="109"/>
      <c r="AP15" s="109"/>
      <c r="AQ15" s="109"/>
      <c r="AR15" s="109"/>
      <c r="AS15" s="109"/>
      <c r="AT15" s="109"/>
      <c r="AU15" s="109"/>
      <c r="AV15" s="109"/>
      <c r="AW15" s="109"/>
    </row>
    <row r="16" spans="1:49" ht="75" x14ac:dyDescent="0.15">
      <c r="A16" s="138" t="s">
        <v>100</v>
      </c>
      <c r="B16" s="139" t="s">
        <v>101</v>
      </c>
      <c r="C16" s="133" t="s">
        <v>84</v>
      </c>
      <c r="D16" s="133" t="s">
        <v>85</v>
      </c>
      <c r="E16" s="133" t="s">
        <v>86</v>
      </c>
      <c r="F16" s="138" t="s">
        <v>87</v>
      </c>
      <c r="G16" s="133" t="s">
        <v>89</v>
      </c>
      <c r="H16" s="140" t="s">
        <v>63</v>
      </c>
      <c r="I16" s="133" t="s">
        <v>46</v>
      </c>
      <c r="J16" s="134" t="s">
        <v>47</v>
      </c>
      <c r="K16" s="135" t="s">
        <v>48</v>
      </c>
      <c r="L16" s="135" t="s">
        <v>49</v>
      </c>
      <c r="M16" s="135" t="s">
        <v>50</v>
      </c>
      <c r="N16" s="135" t="s">
        <v>51</v>
      </c>
      <c r="O16" s="136" t="s">
        <v>96</v>
      </c>
      <c r="P16" s="136" t="s">
        <v>97</v>
      </c>
      <c r="Q16" s="136" t="s">
        <v>55</v>
      </c>
      <c r="R16" s="136" t="s">
        <v>56</v>
      </c>
      <c r="S16" s="135" t="s">
        <v>98</v>
      </c>
      <c r="T16" s="137" t="s">
        <v>99</v>
      </c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</row>
    <row r="17" spans="1:30" ht="18" customHeight="1" thickBot="1" x14ac:dyDescent="0.2">
      <c r="A17" s="100" t="str">
        <f>'NT Apr 2017'!K3</f>
        <v>Jacana Energy</v>
      </c>
      <c r="B17" s="101" t="str">
        <f>'NT Apr 2017'!L3</f>
        <v xml:space="preserve">Regulated </v>
      </c>
      <c r="C17" s="86">
        <f>91*'NT Apr 2017'!M3/100</f>
        <v>65.037700000000001</v>
      </c>
      <c r="D17" s="87">
        <f>(C12*C13)*'NT Apr 2017'!N3/100</f>
        <v>1209.95</v>
      </c>
      <c r="E17" s="87">
        <v>0</v>
      </c>
      <c r="F17" s="88">
        <v>0</v>
      </c>
      <c r="G17" s="89">
        <v>0</v>
      </c>
      <c r="H17" s="86">
        <f>(C12*C14)*'NT Apr 2017'!W3/100</f>
        <v>291.75</v>
      </c>
      <c r="I17" s="90">
        <f t="shared" ref="I17" si="0">SUM(C17:H17)</f>
        <v>1566.7377000000001</v>
      </c>
      <c r="J17" s="91">
        <f t="shared" ref="J17" si="1">I17*4</f>
        <v>6266.9508000000005</v>
      </c>
      <c r="K17" s="92">
        <v>0</v>
      </c>
      <c r="L17" s="92">
        <f>'NT Apr 2017'!AZ3</f>
        <v>0</v>
      </c>
      <c r="M17" s="92">
        <f>'NT Apr 2017'!BA3</f>
        <v>0</v>
      </c>
      <c r="N17" s="92">
        <f>'NT Apr 2017'!BB3</f>
        <v>0</v>
      </c>
      <c r="O17" s="91">
        <f>J17</f>
        <v>6266.9508000000005</v>
      </c>
      <c r="P17" s="91">
        <f>O17</f>
        <v>6266.9508000000005</v>
      </c>
      <c r="Q17" s="91">
        <f>O17*1.1</f>
        <v>6893.6458800000009</v>
      </c>
      <c r="R17" s="91">
        <f>P17*1.1</f>
        <v>6893.6458800000009</v>
      </c>
      <c r="S17" s="93">
        <f>'NT Apr 2017'!BI3</f>
        <v>0</v>
      </c>
      <c r="T17" s="94" t="str">
        <f>'NT Apr 2017'!BJ3</f>
        <v>n</v>
      </c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</row>
    <row r="18" spans="1:30" s="106" customFormat="1" ht="14" x14ac:dyDescent="0.15"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</row>
    <row r="19" spans="1:30" s="106" customFormat="1" ht="14" x14ac:dyDescent="0.15">
      <c r="A19" s="110"/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09"/>
      <c r="W19" s="109"/>
      <c r="X19" s="109"/>
      <c r="Y19" s="109"/>
      <c r="Z19" s="109"/>
      <c r="AA19" s="109"/>
      <c r="AB19" s="109"/>
      <c r="AC19" s="109"/>
      <c r="AD19" s="109"/>
    </row>
    <row r="20" spans="1:30" s="106" customFormat="1" x14ac:dyDescent="0.15">
      <c r="T20" s="111"/>
    </row>
    <row r="21" spans="1:30" s="106" customFormat="1" x14ac:dyDescent="0.15"/>
    <row r="22" spans="1:30" s="106" customFormat="1" x14ac:dyDescent="0.15"/>
    <row r="23" spans="1:30" s="106" customFormat="1" x14ac:dyDescent="0.15"/>
    <row r="24" spans="1:30" s="106" customFormat="1" x14ac:dyDescent="0.15"/>
    <row r="25" spans="1:30" s="106" customFormat="1" x14ac:dyDescent="0.15"/>
    <row r="26" spans="1:30" s="106" customFormat="1" x14ac:dyDescent="0.15"/>
    <row r="27" spans="1:30" s="106" customFormat="1" x14ac:dyDescent="0.15"/>
    <row r="28" spans="1:30" s="106" customFormat="1" x14ac:dyDescent="0.15"/>
    <row r="29" spans="1:30" s="106" customFormat="1" x14ac:dyDescent="0.15"/>
    <row r="30" spans="1:30" s="106" customFormat="1" x14ac:dyDescent="0.15"/>
    <row r="31" spans="1:30" s="106" customFormat="1" x14ac:dyDescent="0.15"/>
    <row r="32" spans="1:30" s="106" customFormat="1" x14ac:dyDescent="0.15"/>
    <row r="33" s="106" customFormat="1" x14ac:dyDescent="0.15"/>
    <row r="34" s="106" customFormat="1" x14ac:dyDescent="0.15"/>
    <row r="35" s="106" customFormat="1" x14ac:dyDescent="0.15"/>
    <row r="36" s="106" customFormat="1" x14ac:dyDescent="0.15"/>
    <row r="37" s="106" customFormat="1" x14ac:dyDescent="0.15"/>
    <row r="38" s="106" customFormat="1" x14ac:dyDescent="0.15"/>
    <row r="39" s="106" customFormat="1" x14ac:dyDescent="0.15"/>
    <row r="40" s="106" customFormat="1" x14ac:dyDescent="0.15"/>
    <row r="41" s="106" customFormat="1" x14ac:dyDescent="0.15"/>
    <row r="42" s="106" customFormat="1" x14ac:dyDescent="0.15"/>
    <row r="43" s="106" customFormat="1" x14ac:dyDescent="0.15"/>
    <row r="44" s="106" customFormat="1" x14ac:dyDescent="0.15"/>
    <row r="45" s="106" customFormat="1" x14ac:dyDescent="0.15"/>
    <row r="46" s="106" customFormat="1" x14ac:dyDescent="0.15"/>
    <row r="47" s="106" customFormat="1" x14ac:dyDescent="0.15"/>
    <row r="48" s="106" customFormat="1" x14ac:dyDescent="0.15"/>
    <row r="49" s="106" customFormat="1" x14ac:dyDescent="0.15"/>
    <row r="50" s="106" customFormat="1" x14ac:dyDescent="0.15"/>
    <row r="51" s="106" customFormat="1" x14ac:dyDescent="0.15"/>
    <row r="52" s="106" customFormat="1" x14ac:dyDescent="0.15"/>
    <row r="53" s="106" customFormat="1" x14ac:dyDescent="0.15"/>
    <row r="54" s="106" customFormat="1" x14ac:dyDescent="0.15"/>
    <row r="55" s="106" customFormat="1" x14ac:dyDescent="0.15"/>
    <row r="56" s="106" customFormat="1" x14ac:dyDescent="0.15"/>
    <row r="57" s="106" customFormat="1" x14ac:dyDescent="0.15"/>
    <row r="58" s="106" customFormat="1" x14ac:dyDescent="0.15"/>
    <row r="59" s="106" customFormat="1" x14ac:dyDescent="0.15"/>
    <row r="60" s="106" customFormat="1" x14ac:dyDescent="0.15"/>
    <row r="61" s="106" customFormat="1" x14ac:dyDescent="0.15"/>
    <row r="62" s="106" customFormat="1" x14ac:dyDescent="0.15"/>
    <row r="63" s="106" customFormat="1" x14ac:dyDescent="0.15"/>
    <row r="64" s="106" customFormat="1" x14ac:dyDescent="0.15"/>
    <row r="65" s="106" customFormat="1" x14ac:dyDescent="0.15"/>
    <row r="66" s="106" customFormat="1" x14ac:dyDescent="0.15"/>
    <row r="67" s="106" customFormat="1" x14ac:dyDescent="0.15"/>
    <row r="68" s="106" customFormat="1" x14ac:dyDescent="0.15"/>
    <row r="69" s="106" customFormat="1" x14ac:dyDescent="0.15"/>
    <row r="70" s="106" customFormat="1" x14ac:dyDescent="0.15"/>
    <row r="71" s="106" customFormat="1" x14ac:dyDescent="0.15"/>
    <row r="72" s="106" customFormat="1" x14ac:dyDescent="0.15"/>
    <row r="73" s="106" customFormat="1" x14ac:dyDescent="0.15"/>
    <row r="74" s="106" customFormat="1" x14ac:dyDescent="0.15"/>
    <row r="75" s="106" customFormat="1" x14ac:dyDescent="0.15"/>
    <row r="76" s="106" customFormat="1" x14ac:dyDescent="0.15"/>
    <row r="77" s="106" customFormat="1" x14ac:dyDescent="0.15"/>
    <row r="78" s="106" customFormat="1" x14ac:dyDescent="0.15"/>
    <row r="79" s="106" customFormat="1" x14ac:dyDescent="0.15"/>
    <row r="80" s="106" customFormat="1" x14ac:dyDescent="0.15"/>
    <row r="81" s="106" customFormat="1" x14ac:dyDescent="0.15"/>
    <row r="82" s="106" customFormat="1" x14ac:dyDescent="0.15"/>
    <row r="83" s="106" customFormat="1" x14ac:dyDescent="0.15"/>
    <row r="84" s="106" customFormat="1" x14ac:dyDescent="0.15"/>
    <row r="85" s="106" customFormat="1" x14ac:dyDescent="0.15"/>
    <row r="86" s="106" customFormat="1" x14ac:dyDescent="0.15"/>
    <row r="87" s="106" customFormat="1" x14ac:dyDescent="0.15"/>
    <row r="88" s="106" customFormat="1" x14ac:dyDescent="0.15"/>
    <row r="89" s="106" customFormat="1" x14ac:dyDescent="0.15"/>
    <row r="90" s="106" customFormat="1" x14ac:dyDescent="0.15"/>
    <row r="91" s="106" customFormat="1" x14ac:dyDescent="0.15"/>
    <row r="92" s="106" customFormat="1" x14ac:dyDescent="0.15"/>
    <row r="93" s="106" customFormat="1" x14ac:dyDescent="0.15"/>
    <row r="94" s="106" customFormat="1" x14ac:dyDescent="0.15"/>
    <row r="95" s="106" customFormat="1" x14ac:dyDescent="0.15"/>
    <row r="96" s="106" customFormat="1" x14ac:dyDescent="0.15"/>
    <row r="97" s="106" customFormat="1" x14ac:dyDescent="0.15"/>
    <row r="98" s="106" customFormat="1" x14ac:dyDescent="0.15"/>
    <row r="99" s="106" customFormat="1" x14ac:dyDescent="0.15"/>
    <row r="100" s="106" customFormat="1" x14ac:dyDescent="0.15"/>
    <row r="101" s="106" customFormat="1" x14ac:dyDescent="0.15"/>
    <row r="102" s="106" customFormat="1" x14ac:dyDescent="0.15"/>
    <row r="103" s="106" customFormat="1" x14ac:dyDescent="0.15"/>
    <row r="104" s="106" customFormat="1" x14ac:dyDescent="0.15"/>
    <row r="105" s="106" customFormat="1" x14ac:dyDescent="0.15"/>
    <row r="106" s="106" customFormat="1" x14ac:dyDescent="0.15"/>
    <row r="107" s="106" customFormat="1" x14ac:dyDescent="0.15"/>
    <row r="108" s="106" customFormat="1" x14ac:dyDescent="0.15"/>
    <row r="109" s="106" customFormat="1" x14ac:dyDescent="0.15"/>
    <row r="110" s="106" customFormat="1" x14ac:dyDescent="0.15"/>
    <row r="111" s="106" customFormat="1" x14ac:dyDescent="0.15"/>
    <row r="112" s="106" customFormat="1" x14ac:dyDescent="0.15"/>
    <row r="113" s="106" customFormat="1" x14ac:dyDescent="0.15"/>
    <row r="114" s="106" customFormat="1" x14ac:dyDescent="0.15"/>
    <row r="115" s="106" customFormat="1" x14ac:dyDescent="0.15"/>
    <row r="116" s="106" customFormat="1" x14ac:dyDescent="0.15"/>
    <row r="117" s="106" customFormat="1" x14ac:dyDescent="0.15"/>
    <row r="118" s="106" customFormat="1" x14ac:dyDescent="0.15"/>
    <row r="119" s="106" customFormat="1" x14ac:dyDescent="0.15"/>
    <row r="120" s="106" customFormat="1" x14ac:dyDescent="0.15"/>
    <row r="121" s="106" customFormat="1" x14ac:dyDescent="0.15"/>
    <row r="122" s="106" customFormat="1" x14ac:dyDescent="0.15"/>
    <row r="123" s="106" customFormat="1" x14ac:dyDescent="0.15"/>
    <row r="124" s="106" customFormat="1" x14ac:dyDescent="0.15"/>
    <row r="125" s="106" customFormat="1" x14ac:dyDescent="0.15"/>
    <row r="126" s="106" customFormat="1" x14ac:dyDescent="0.15"/>
    <row r="127" s="106" customFormat="1" x14ac:dyDescent="0.15"/>
    <row r="128" s="106" customFormat="1" x14ac:dyDescent="0.15"/>
    <row r="129" s="106" customFormat="1" x14ac:dyDescent="0.15"/>
    <row r="130" s="106" customFormat="1" x14ac:dyDescent="0.15"/>
    <row r="131" s="106" customFormat="1" x14ac:dyDescent="0.15"/>
    <row r="132" s="106" customFormat="1" x14ac:dyDescent="0.15"/>
    <row r="133" s="106" customFormat="1" x14ac:dyDescent="0.15"/>
    <row r="134" s="106" customFormat="1" x14ac:dyDescent="0.15"/>
    <row r="135" s="106" customFormat="1" x14ac:dyDescent="0.15"/>
    <row r="136" s="106" customFormat="1" x14ac:dyDescent="0.15"/>
    <row r="137" s="106" customFormat="1" x14ac:dyDescent="0.15"/>
    <row r="138" s="106" customFormat="1" x14ac:dyDescent="0.15"/>
    <row r="139" s="106" customFormat="1" x14ac:dyDescent="0.15"/>
    <row r="140" s="106" customFormat="1" x14ac:dyDescent="0.15"/>
    <row r="141" s="106" customFormat="1" x14ac:dyDescent="0.15"/>
    <row r="142" s="106" customFormat="1" x14ac:dyDescent="0.15"/>
    <row r="143" s="106" customFormat="1" x14ac:dyDescent="0.15"/>
    <row r="144" s="106" customFormat="1" x14ac:dyDescent="0.15"/>
    <row r="145" s="106" customFormat="1" x14ac:dyDescent="0.15"/>
    <row r="146" s="106" customFormat="1" x14ac:dyDescent="0.15"/>
    <row r="147" s="106" customFormat="1" x14ac:dyDescent="0.15"/>
    <row r="148" s="106" customFormat="1" x14ac:dyDescent="0.15"/>
    <row r="149" s="106" customFormat="1" x14ac:dyDescent="0.15"/>
    <row r="150" s="106" customFormat="1" x14ac:dyDescent="0.15"/>
    <row r="151" s="106" customFormat="1" x14ac:dyDescent="0.15"/>
    <row r="152" s="106" customFormat="1" x14ac:dyDescent="0.15"/>
    <row r="153" s="106" customFormat="1" x14ac:dyDescent="0.15"/>
    <row r="154" s="106" customFormat="1" x14ac:dyDescent="0.15"/>
    <row r="155" s="106" customFormat="1" x14ac:dyDescent="0.15"/>
    <row r="156" s="106" customFormat="1" x14ac:dyDescent="0.15"/>
    <row r="157" s="106" customFormat="1" x14ac:dyDescent="0.15"/>
    <row r="158" s="106" customFormat="1" x14ac:dyDescent="0.15"/>
    <row r="159" s="106" customFormat="1" x14ac:dyDescent="0.15"/>
    <row r="160" s="106" customFormat="1" x14ac:dyDescent="0.15"/>
    <row r="161" s="106" customFormat="1" x14ac:dyDescent="0.15"/>
    <row r="162" s="106" customFormat="1" x14ac:dyDescent="0.15"/>
    <row r="163" s="106" customFormat="1" x14ac:dyDescent="0.15"/>
    <row r="164" s="106" customFormat="1" x14ac:dyDescent="0.15"/>
    <row r="165" s="106" customFormat="1" x14ac:dyDescent="0.15"/>
    <row r="166" s="106" customFormat="1" x14ac:dyDescent="0.15"/>
    <row r="167" s="106" customFormat="1" x14ac:dyDescent="0.15"/>
    <row r="168" s="106" customFormat="1" x14ac:dyDescent="0.15"/>
    <row r="169" s="106" customFormat="1" x14ac:dyDescent="0.15"/>
    <row r="170" s="106" customFormat="1" x14ac:dyDescent="0.15"/>
    <row r="171" s="106" customFormat="1" x14ac:dyDescent="0.15"/>
    <row r="172" s="106" customFormat="1" x14ac:dyDescent="0.15"/>
    <row r="173" s="106" customFormat="1" x14ac:dyDescent="0.15"/>
    <row r="174" s="106" customFormat="1" x14ac:dyDescent="0.15"/>
    <row r="175" s="106" customFormat="1" x14ac:dyDescent="0.15"/>
    <row r="176" s="106" customFormat="1" x14ac:dyDescent="0.15"/>
    <row r="177" s="106" customFormat="1" x14ac:dyDescent="0.15"/>
    <row r="178" s="106" customFormat="1" x14ac:dyDescent="0.15"/>
    <row r="179" s="106" customFormat="1" x14ac:dyDescent="0.15"/>
    <row r="180" s="106" customFormat="1" x14ac:dyDescent="0.15"/>
    <row r="181" s="106" customFormat="1" x14ac:dyDescent="0.15"/>
    <row r="182" s="106" customFormat="1" x14ac:dyDescent="0.15"/>
    <row r="183" s="106" customFormat="1" x14ac:dyDescent="0.15"/>
    <row r="184" s="106" customFormat="1" x14ac:dyDescent="0.15"/>
    <row r="185" s="106" customFormat="1" x14ac:dyDescent="0.15"/>
    <row r="186" s="106" customFormat="1" x14ac:dyDescent="0.15"/>
    <row r="187" s="106" customFormat="1" x14ac:dyDescent="0.15"/>
    <row r="188" s="106" customFormat="1" x14ac:dyDescent="0.15"/>
    <row r="189" s="106" customFormat="1" x14ac:dyDescent="0.15"/>
    <row r="190" s="106" customFormat="1" x14ac:dyDescent="0.15"/>
    <row r="191" s="106" customFormat="1" x14ac:dyDescent="0.15"/>
    <row r="192" s="106" customFormat="1" x14ac:dyDescent="0.15"/>
    <row r="193" s="106" customFormat="1" x14ac:dyDescent="0.15"/>
    <row r="194" s="106" customFormat="1" x14ac:dyDescent="0.15"/>
    <row r="195" s="106" customFormat="1" x14ac:dyDescent="0.15"/>
    <row r="196" s="106" customFormat="1" x14ac:dyDescent="0.15"/>
    <row r="197" s="106" customFormat="1" x14ac:dyDescent="0.15"/>
    <row r="198" s="106" customFormat="1" x14ac:dyDescent="0.15"/>
    <row r="199" s="106" customFormat="1" x14ac:dyDescent="0.15"/>
    <row r="200" s="106" customFormat="1" x14ac:dyDescent="0.15"/>
    <row r="201" s="106" customFormat="1" x14ac:dyDescent="0.15"/>
    <row r="202" s="106" customFormat="1" x14ac:dyDescent="0.15"/>
    <row r="203" s="106" customFormat="1" x14ac:dyDescent="0.15"/>
    <row r="204" s="106" customFormat="1" x14ac:dyDescent="0.15"/>
    <row r="205" s="106" customFormat="1" x14ac:dyDescent="0.15"/>
  </sheetData>
  <sheetProtection algorithmName="SHA-512" hashValue="8tiA7xzpk40cpA1S1YKqAiOCj4l2aOIv1zrvYHHuNe5cpYCrUM23R8T3yroIZBNeLxtZyW6lU6gu0G8V1OrKoQ==" saltValue="JdhNxGSccNDukRSo2rnbaA==" spinCount="100000" sheet="1" objects="1" scenarios="1"/>
  <phoneticPr fontId="3" type="noConversion"/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>
    <tabColor rgb="FFFFFF00"/>
  </sheetPr>
  <dimension ref="A1:AW124"/>
  <sheetViews>
    <sheetView workbookViewId="0">
      <selection activeCell="D2" sqref="D2"/>
    </sheetView>
  </sheetViews>
  <sheetFormatPr baseColWidth="10" defaultRowHeight="13" x14ac:dyDescent="0.15"/>
  <cols>
    <col min="1" max="2" width="20.33203125" style="74" customWidth="1"/>
    <col min="3" max="14" width="12.1640625" style="74" customWidth="1"/>
    <col min="15" max="16" width="12.1640625" style="74" hidden="1" customWidth="1"/>
    <col min="17" max="20" width="12.1640625" style="74" customWidth="1"/>
    <col min="21" max="30" width="7.5" style="74" customWidth="1"/>
    <col min="31" max="49" width="10.83203125" style="73"/>
    <col min="50" max="16384" width="10.83203125" style="74"/>
  </cols>
  <sheetData>
    <row r="1" spans="1:49" ht="14" x14ac:dyDescent="0.15">
      <c r="A1" s="72" t="s">
        <v>62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</row>
    <row r="2" spans="1:49" ht="14" x14ac:dyDescent="0.15">
      <c r="A2" s="75" t="s">
        <v>61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</row>
    <row r="3" spans="1:49" ht="15" thickBot="1" x14ac:dyDescent="0.2">
      <c r="A3" s="72"/>
      <c r="B3" s="72"/>
      <c r="C3" s="72"/>
      <c r="D3" s="72"/>
      <c r="E3" s="72"/>
      <c r="F3" s="72"/>
      <c r="G3" s="76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</row>
    <row r="4" spans="1:49" ht="14" x14ac:dyDescent="0.15">
      <c r="A4" s="77" t="s">
        <v>82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9"/>
      <c r="U4" s="72"/>
      <c r="V4" s="72"/>
      <c r="W4" s="72"/>
      <c r="X4" s="72"/>
      <c r="Y4" s="72"/>
      <c r="Z4" s="72"/>
      <c r="AA4" s="72"/>
      <c r="AB4" s="72"/>
      <c r="AC4" s="72"/>
      <c r="AD4" s="72"/>
    </row>
    <row r="5" spans="1:49" ht="14" x14ac:dyDescent="0.15">
      <c r="A5" s="80" t="s">
        <v>83</v>
      </c>
      <c r="B5" s="81"/>
      <c r="C5" s="103">
        <v>5000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2"/>
      <c r="U5" s="72"/>
      <c r="V5" s="72"/>
      <c r="W5" s="72"/>
      <c r="X5" s="72"/>
      <c r="Y5" s="72"/>
      <c r="Z5" s="72"/>
      <c r="AA5" s="72"/>
      <c r="AB5" s="72"/>
      <c r="AC5" s="72"/>
      <c r="AD5" s="72"/>
    </row>
    <row r="6" spans="1:49" ht="14" x14ac:dyDescent="0.15">
      <c r="A6" s="80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2"/>
      <c r="U6" s="72"/>
      <c r="V6" s="72"/>
      <c r="W6" s="72"/>
      <c r="X6" s="72"/>
      <c r="Y6" s="72"/>
      <c r="Z6" s="72"/>
      <c r="AA6" s="72"/>
      <c r="AB6" s="72"/>
      <c r="AC6" s="72"/>
      <c r="AD6" s="72"/>
    </row>
    <row r="7" spans="1:49" ht="75" x14ac:dyDescent="0.15">
      <c r="A7" s="138" t="s">
        <v>100</v>
      </c>
      <c r="B7" s="139" t="s">
        <v>101</v>
      </c>
      <c r="C7" s="133" t="s">
        <v>84</v>
      </c>
      <c r="D7" s="133" t="s">
        <v>85</v>
      </c>
      <c r="E7" s="133" t="s">
        <v>86</v>
      </c>
      <c r="F7" s="138" t="s">
        <v>87</v>
      </c>
      <c r="G7" s="133" t="s">
        <v>88</v>
      </c>
      <c r="H7" s="140" t="s">
        <v>89</v>
      </c>
      <c r="I7" s="133" t="s">
        <v>46</v>
      </c>
      <c r="J7" s="134" t="s">
        <v>47</v>
      </c>
      <c r="K7" s="135" t="s">
        <v>48</v>
      </c>
      <c r="L7" s="135" t="s">
        <v>49</v>
      </c>
      <c r="M7" s="135" t="s">
        <v>50</v>
      </c>
      <c r="N7" s="135" t="s">
        <v>51</v>
      </c>
      <c r="O7" s="136" t="s">
        <v>96</v>
      </c>
      <c r="P7" s="136" t="s">
        <v>97</v>
      </c>
      <c r="Q7" s="136" t="s">
        <v>55</v>
      </c>
      <c r="R7" s="136" t="s">
        <v>56</v>
      </c>
      <c r="S7" s="135" t="s">
        <v>98</v>
      </c>
      <c r="T7" s="137" t="s">
        <v>99</v>
      </c>
      <c r="U7" s="83"/>
      <c r="V7" s="83"/>
      <c r="W7" s="83"/>
      <c r="X7" s="83"/>
      <c r="Y7" s="83"/>
      <c r="Z7" s="83"/>
      <c r="AA7" s="83"/>
      <c r="AB7" s="83"/>
      <c r="AC7" s="83"/>
      <c r="AD7" s="83"/>
    </row>
    <row r="8" spans="1:49" ht="18" customHeight="1" thickBot="1" x14ac:dyDescent="0.2">
      <c r="A8" s="84" t="str">
        <f>'NT Apr 2016'!K2</f>
        <v>Jacana Energy</v>
      </c>
      <c r="B8" s="85" t="str">
        <f>'NT Apr 2016'!L2</f>
        <v xml:space="preserve">Regulated </v>
      </c>
      <c r="C8" s="86">
        <f>91*'NT Apr 2016'!M2/100</f>
        <v>65.037700000000001</v>
      </c>
      <c r="D8" s="87">
        <f>C5*'NT Apr 2016'!N2/100</f>
        <v>1351</v>
      </c>
      <c r="E8" s="87">
        <v>0</v>
      </c>
      <c r="F8" s="88">
        <v>0</v>
      </c>
      <c r="G8" s="89">
        <v>0</v>
      </c>
      <c r="H8" s="86">
        <v>0</v>
      </c>
      <c r="I8" s="90">
        <f>SUM(C8:H8)</f>
        <v>1416.0377000000001</v>
      </c>
      <c r="J8" s="91">
        <f>I8*4</f>
        <v>5664.1508000000003</v>
      </c>
      <c r="K8" s="92">
        <v>0</v>
      </c>
      <c r="L8" s="92">
        <f>'NT Apr 2016'!AZ2</f>
        <v>0</v>
      </c>
      <c r="M8" s="92">
        <f>'NT Apr 2016'!BA2</f>
        <v>0</v>
      </c>
      <c r="N8" s="92">
        <f>'NT Apr 2016'!BB2</f>
        <v>0</v>
      </c>
      <c r="O8" s="91">
        <f>J8</f>
        <v>5664.1508000000003</v>
      </c>
      <c r="P8" s="91">
        <f>O8</f>
        <v>5664.1508000000003</v>
      </c>
      <c r="Q8" s="91">
        <f>O8*1.1</f>
        <v>6230.565880000001</v>
      </c>
      <c r="R8" s="91">
        <f>P8*1.1</f>
        <v>6230.565880000001</v>
      </c>
      <c r="S8" s="93">
        <f>'NT Apr 2016'!BI2</f>
        <v>0</v>
      </c>
      <c r="T8" s="94" t="str">
        <f>'NT Apr 2016'!BJ2</f>
        <v>n</v>
      </c>
      <c r="U8" s="83"/>
      <c r="V8" s="83"/>
      <c r="W8" s="83"/>
      <c r="X8" s="83"/>
      <c r="Y8" s="83"/>
      <c r="Z8" s="83"/>
      <c r="AA8" s="83"/>
      <c r="AB8" s="83"/>
      <c r="AC8" s="83"/>
      <c r="AD8" s="83"/>
    </row>
    <row r="9" spans="1:49" ht="14" x14ac:dyDescent="0.15">
      <c r="A9" s="73"/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83"/>
      <c r="AR9" s="83"/>
      <c r="AS9" s="83"/>
      <c r="AT9" s="83"/>
      <c r="AU9" s="83"/>
      <c r="AV9" s="83"/>
      <c r="AW9" s="83"/>
    </row>
    <row r="10" spans="1:49" ht="15" thickBot="1" x14ac:dyDescent="0.2">
      <c r="A10" s="95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76"/>
      <c r="U10" s="95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  <c r="AR10" s="83"/>
      <c r="AS10" s="83"/>
      <c r="AT10" s="83"/>
      <c r="AU10" s="83"/>
      <c r="AV10" s="83"/>
      <c r="AW10" s="83"/>
    </row>
    <row r="11" spans="1:49" ht="14" x14ac:dyDescent="0.15">
      <c r="A11" s="77" t="s">
        <v>57</v>
      </c>
      <c r="B11" s="78"/>
      <c r="C11" s="78"/>
      <c r="D11" s="96"/>
      <c r="E11" s="96"/>
      <c r="F11" s="96"/>
      <c r="G11" s="96"/>
      <c r="H11" s="96"/>
      <c r="I11" s="97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9"/>
      <c r="U11" s="95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  <c r="AR11" s="83"/>
      <c r="AS11" s="83"/>
      <c r="AT11" s="83"/>
      <c r="AU11" s="83"/>
      <c r="AV11" s="83"/>
      <c r="AW11" s="83"/>
    </row>
    <row r="12" spans="1:49" ht="14" x14ac:dyDescent="0.15">
      <c r="A12" s="80" t="s">
        <v>58</v>
      </c>
      <c r="B12" s="81"/>
      <c r="C12" s="103">
        <v>5000</v>
      </c>
      <c r="D12" s="98"/>
      <c r="E12" s="98"/>
      <c r="F12" s="98"/>
      <c r="G12" s="98"/>
      <c r="H12" s="98"/>
      <c r="I12" s="99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2"/>
      <c r="U12" s="95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  <c r="AN12" s="83"/>
      <c r="AO12" s="83"/>
      <c r="AP12" s="83"/>
      <c r="AQ12" s="83"/>
      <c r="AR12" s="83"/>
      <c r="AS12" s="83"/>
      <c r="AT12" s="83"/>
      <c r="AU12" s="83"/>
      <c r="AV12" s="83"/>
      <c r="AW12" s="83"/>
    </row>
    <row r="13" spans="1:49" ht="14" x14ac:dyDescent="0.15">
      <c r="A13" s="80" t="s">
        <v>59</v>
      </c>
      <c r="B13" s="81"/>
      <c r="C13" s="104">
        <v>0.7</v>
      </c>
      <c r="D13" s="98"/>
      <c r="E13" s="98"/>
      <c r="F13" s="98"/>
      <c r="G13" s="98"/>
      <c r="H13" s="98"/>
      <c r="I13" s="99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2"/>
      <c r="U13" s="95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  <c r="AN13" s="83"/>
      <c r="AO13" s="83"/>
      <c r="AP13" s="83"/>
      <c r="AQ13" s="83"/>
      <c r="AR13" s="83"/>
      <c r="AS13" s="83"/>
      <c r="AT13" s="83"/>
      <c r="AU13" s="83"/>
      <c r="AV13" s="83"/>
      <c r="AW13" s="83"/>
    </row>
    <row r="14" spans="1:49" ht="14" x14ac:dyDescent="0.15">
      <c r="A14" s="80" t="s">
        <v>60</v>
      </c>
      <c r="B14" s="81"/>
      <c r="C14" s="104">
        <v>0.3</v>
      </c>
      <c r="D14" s="98"/>
      <c r="E14" s="98"/>
      <c r="F14" s="98"/>
      <c r="G14" s="98"/>
      <c r="H14" s="98"/>
      <c r="I14" s="99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2"/>
      <c r="U14" s="95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  <c r="AR14" s="83"/>
      <c r="AS14" s="83"/>
      <c r="AT14" s="83"/>
      <c r="AU14" s="83"/>
      <c r="AV14" s="83"/>
      <c r="AW14" s="83"/>
    </row>
    <row r="15" spans="1:49" ht="14" x14ac:dyDescent="0.15">
      <c r="A15" s="80"/>
      <c r="B15" s="81"/>
      <c r="C15" s="98"/>
      <c r="D15" s="98"/>
      <c r="E15" s="98"/>
      <c r="F15" s="98"/>
      <c r="G15" s="98"/>
      <c r="H15" s="98"/>
      <c r="I15" s="99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2"/>
      <c r="U15" s="95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</row>
    <row r="16" spans="1:49" ht="75" x14ac:dyDescent="0.15">
      <c r="A16" s="138" t="s">
        <v>100</v>
      </c>
      <c r="B16" s="139" t="s">
        <v>101</v>
      </c>
      <c r="C16" s="133" t="s">
        <v>84</v>
      </c>
      <c r="D16" s="133" t="s">
        <v>85</v>
      </c>
      <c r="E16" s="133" t="s">
        <v>86</v>
      </c>
      <c r="F16" s="138" t="s">
        <v>87</v>
      </c>
      <c r="G16" s="140" t="s">
        <v>89</v>
      </c>
      <c r="H16" s="140" t="s">
        <v>63</v>
      </c>
      <c r="I16" s="133" t="s">
        <v>46</v>
      </c>
      <c r="J16" s="134" t="s">
        <v>47</v>
      </c>
      <c r="K16" s="135" t="s">
        <v>48</v>
      </c>
      <c r="L16" s="135" t="s">
        <v>49</v>
      </c>
      <c r="M16" s="135" t="s">
        <v>50</v>
      </c>
      <c r="N16" s="135" t="s">
        <v>51</v>
      </c>
      <c r="O16" s="136" t="s">
        <v>96</v>
      </c>
      <c r="P16" s="136" t="s">
        <v>97</v>
      </c>
      <c r="Q16" s="136" t="s">
        <v>55</v>
      </c>
      <c r="R16" s="136" t="s">
        <v>56</v>
      </c>
      <c r="S16" s="135" t="s">
        <v>98</v>
      </c>
      <c r="T16" s="137" t="s">
        <v>99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</row>
    <row r="17" spans="1:30" ht="18" customHeight="1" thickBot="1" x14ac:dyDescent="0.2">
      <c r="A17" s="100" t="str">
        <f>'NT Apr 2016'!K3</f>
        <v>Jacana Energy</v>
      </c>
      <c r="B17" s="101" t="str">
        <f>'NT Apr 2016'!L3</f>
        <v xml:space="preserve">Regulated </v>
      </c>
      <c r="C17" s="86">
        <f>91*'NT Apr 2016'!M3/100</f>
        <v>65.037700000000001</v>
      </c>
      <c r="D17" s="87">
        <f>(C12*C13)*'NT Apr 2016'!N3/100</f>
        <v>1209.95</v>
      </c>
      <c r="E17" s="87">
        <v>0</v>
      </c>
      <c r="F17" s="88">
        <v>0</v>
      </c>
      <c r="G17" s="89">
        <v>0</v>
      </c>
      <c r="H17" s="86">
        <f>(C12*C14)*'NT Apr 2016'!W3/100</f>
        <v>291.75</v>
      </c>
      <c r="I17" s="90">
        <f t="shared" ref="I17" si="0">SUM(C17:H17)</f>
        <v>1566.7377000000001</v>
      </c>
      <c r="J17" s="91">
        <f t="shared" ref="J17" si="1">I17*4</f>
        <v>6266.9508000000005</v>
      </c>
      <c r="K17" s="92">
        <v>0</v>
      </c>
      <c r="L17" s="92">
        <f>'NT Apr 2016'!AZ3</f>
        <v>0</v>
      </c>
      <c r="M17" s="92">
        <f>'NT Apr 2016'!BA3</f>
        <v>0</v>
      </c>
      <c r="N17" s="92">
        <f>'NT Apr 2016'!BB3</f>
        <v>0</v>
      </c>
      <c r="O17" s="91">
        <f>J17</f>
        <v>6266.9508000000005</v>
      </c>
      <c r="P17" s="91">
        <f>O17</f>
        <v>6266.9508000000005</v>
      </c>
      <c r="Q17" s="91">
        <f>O17*1.1</f>
        <v>6893.6458800000009</v>
      </c>
      <c r="R17" s="91">
        <f>P17*1.1</f>
        <v>6893.6458800000009</v>
      </c>
      <c r="S17" s="93">
        <f>'NT Apr 2016'!BI3</f>
        <v>0</v>
      </c>
      <c r="T17" s="94" t="str">
        <f>'NT Apr 2016'!BJ3</f>
        <v>n</v>
      </c>
      <c r="U17" s="83"/>
      <c r="V17" s="83"/>
      <c r="W17" s="83"/>
      <c r="X17" s="83"/>
      <c r="Y17" s="83"/>
      <c r="Z17" s="83"/>
      <c r="AA17" s="83"/>
      <c r="AB17" s="83"/>
      <c r="AC17" s="83"/>
      <c r="AD17" s="83"/>
    </row>
    <row r="18" spans="1:30" ht="14" x14ac:dyDescent="0.15">
      <c r="A18" s="73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  <c r="AD18" s="83"/>
    </row>
    <row r="19" spans="1:30" ht="14" x14ac:dyDescent="0.15">
      <c r="A19" s="95"/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83"/>
      <c r="W19" s="83"/>
      <c r="X19" s="83"/>
      <c r="Y19" s="83"/>
      <c r="Z19" s="83"/>
      <c r="AA19" s="83"/>
      <c r="AB19" s="83"/>
      <c r="AC19" s="83"/>
      <c r="AD19" s="83"/>
    </row>
    <row r="20" spans="1:30" s="73" customFormat="1" x14ac:dyDescent="0.15">
      <c r="T20" s="102"/>
    </row>
    <row r="21" spans="1:30" s="73" customFormat="1" x14ac:dyDescent="0.15"/>
    <row r="22" spans="1:30" s="73" customFormat="1" x14ac:dyDescent="0.15"/>
    <row r="23" spans="1:30" s="73" customFormat="1" x14ac:dyDescent="0.15"/>
    <row r="24" spans="1:30" s="73" customFormat="1" x14ac:dyDescent="0.15"/>
    <row r="25" spans="1:30" s="73" customFormat="1" x14ac:dyDescent="0.15"/>
    <row r="26" spans="1:30" s="73" customFormat="1" x14ac:dyDescent="0.15"/>
    <row r="27" spans="1:30" s="73" customFormat="1" x14ac:dyDescent="0.15"/>
    <row r="28" spans="1:30" s="73" customFormat="1" x14ac:dyDescent="0.15"/>
    <row r="29" spans="1:30" s="73" customFormat="1" x14ac:dyDescent="0.15"/>
    <row r="30" spans="1:30" s="73" customFormat="1" x14ac:dyDescent="0.15"/>
    <row r="31" spans="1:30" s="73" customFormat="1" x14ac:dyDescent="0.15"/>
    <row r="32" spans="1:30" s="73" customFormat="1" x14ac:dyDescent="0.15"/>
    <row r="33" s="73" customFormat="1" x14ac:dyDescent="0.15"/>
    <row r="34" s="73" customFormat="1" x14ac:dyDescent="0.15"/>
    <row r="35" s="73" customFormat="1" x14ac:dyDescent="0.15"/>
    <row r="36" s="73" customFormat="1" x14ac:dyDescent="0.15"/>
    <row r="37" s="73" customFormat="1" x14ac:dyDescent="0.15"/>
    <row r="38" s="73" customFormat="1" x14ac:dyDescent="0.15"/>
    <row r="39" s="73" customFormat="1" x14ac:dyDescent="0.15"/>
    <row r="40" s="73" customFormat="1" x14ac:dyDescent="0.15"/>
    <row r="41" s="73" customFormat="1" x14ac:dyDescent="0.15"/>
    <row r="42" s="73" customFormat="1" x14ac:dyDescent="0.15"/>
    <row r="43" s="73" customFormat="1" x14ac:dyDescent="0.15"/>
    <row r="44" s="73" customFormat="1" x14ac:dyDescent="0.15"/>
    <row r="45" s="73" customFormat="1" x14ac:dyDescent="0.15"/>
    <row r="46" s="73" customFormat="1" x14ac:dyDescent="0.15"/>
    <row r="47" s="73" customFormat="1" x14ac:dyDescent="0.15"/>
    <row r="48" s="73" customFormat="1" x14ac:dyDescent="0.15"/>
    <row r="49" s="73" customFormat="1" x14ac:dyDescent="0.15"/>
    <row r="50" s="73" customFormat="1" x14ac:dyDescent="0.15"/>
    <row r="51" s="73" customFormat="1" x14ac:dyDescent="0.15"/>
    <row r="52" s="73" customFormat="1" x14ac:dyDescent="0.15"/>
    <row r="53" s="73" customFormat="1" x14ac:dyDescent="0.15"/>
    <row r="54" s="73" customFormat="1" x14ac:dyDescent="0.15"/>
    <row r="55" s="73" customFormat="1" x14ac:dyDescent="0.15"/>
    <row r="56" s="73" customFormat="1" x14ac:dyDescent="0.15"/>
    <row r="57" s="73" customFormat="1" x14ac:dyDescent="0.15"/>
    <row r="58" s="73" customFormat="1" x14ac:dyDescent="0.15"/>
    <row r="59" s="73" customFormat="1" x14ac:dyDescent="0.15"/>
    <row r="60" s="73" customFormat="1" x14ac:dyDescent="0.15"/>
    <row r="61" s="73" customFormat="1" x14ac:dyDescent="0.15"/>
    <row r="62" s="73" customFormat="1" x14ac:dyDescent="0.15"/>
    <row r="63" s="73" customFormat="1" x14ac:dyDescent="0.15"/>
    <row r="64" s="73" customFormat="1" x14ac:dyDescent="0.15"/>
    <row r="65" s="73" customFormat="1" x14ac:dyDescent="0.15"/>
    <row r="66" s="73" customFormat="1" x14ac:dyDescent="0.15"/>
    <row r="67" s="73" customFormat="1" x14ac:dyDescent="0.15"/>
    <row r="68" s="73" customFormat="1" x14ac:dyDescent="0.15"/>
    <row r="69" s="73" customFormat="1" x14ac:dyDescent="0.15"/>
    <row r="70" s="73" customFormat="1" x14ac:dyDescent="0.15"/>
    <row r="71" s="73" customFormat="1" x14ac:dyDescent="0.15"/>
    <row r="72" s="73" customFormat="1" x14ac:dyDescent="0.15"/>
    <row r="73" s="73" customFormat="1" x14ac:dyDescent="0.15"/>
    <row r="74" s="73" customFormat="1" x14ac:dyDescent="0.15"/>
    <row r="75" s="73" customFormat="1" x14ac:dyDescent="0.15"/>
    <row r="76" s="73" customFormat="1" x14ac:dyDescent="0.15"/>
    <row r="77" s="73" customFormat="1" x14ac:dyDescent="0.15"/>
    <row r="78" s="73" customFormat="1" x14ac:dyDescent="0.15"/>
    <row r="79" s="73" customFormat="1" x14ac:dyDescent="0.15"/>
    <row r="80" s="73" customFormat="1" x14ac:dyDescent="0.15"/>
    <row r="81" s="73" customFormat="1" x14ac:dyDescent="0.15"/>
    <row r="82" s="73" customFormat="1" x14ac:dyDescent="0.15"/>
    <row r="83" s="73" customFormat="1" x14ac:dyDescent="0.15"/>
    <row r="84" s="73" customFormat="1" x14ac:dyDescent="0.15"/>
    <row r="85" s="73" customFormat="1" x14ac:dyDescent="0.15"/>
    <row r="86" s="73" customFormat="1" x14ac:dyDescent="0.15"/>
    <row r="87" s="73" customFormat="1" x14ac:dyDescent="0.15"/>
    <row r="88" s="73" customFormat="1" x14ac:dyDescent="0.15"/>
    <row r="89" s="73" customFormat="1" x14ac:dyDescent="0.15"/>
    <row r="90" s="73" customFormat="1" x14ac:dyDescent="0.15"/>
    <row r="91" s="73" customFormat="1" x14ac:dyDescent="0.15"/>
    <row r="92" s="73" customFormat="1" x14ac:dyDescent="0.15"/>
    <row r="93" s="73" customFormat="1" x14ac:dyDescent="0.15"/>
    <row r="94" s="73" customFormat="1" x14ac:dyDescent="0.15"/>
    <row r="95" s="73" customFormat="1" x14ac:dyDescent="0.15"/>
    <row r="96" s="73" customFormat="1" x14ac:dyDescent="0.15"/>
    <row r="97" s="73" customFormat="1" x14ac:dyDescent="0.15"/>
    <row r="98" s="73" customFormat="1" x14ac:dyDescent="0.15"/>
    <row r="99" s="73" customFormat="1" x14ac:dyDescent="0.15"/>
    <row r="100" s="73" customFormat="1" x14ac:dyDescent="0.15"/>
    <row r="101" s="73" customFormat="1" x14ac:dyDescent="0.15"/>
    <row r="102" s="73" customFormat="1" x14ac:dyDescent="0.15"/>
    <row r="103" s="73" customFormat="1" x14ac:dyDescent="0.15"/>
    <row r="104" s="73" customFormat="1" x14ac:dyDescent="0.15"/>
    <row r="105" s="73" customFormat="1" x14ac:dyDescent="0.15"/>
    <row r="106" s="73" customFormat="1" x14ac:dyDescent="0.15"/>
    <row r="107" s="73" customFormat="1" x14ac:dyDescent="0.15"/>
    <row r="108" s="73" customFormat="1" x14ac:dyDescent="0.15"/>
    <row r="109" s="73" customFormat="1" x14ac:dyDescent="0.15"/>
    <row r="110" s="73" customFormat="1" x14ac:dyDescent="0.15"/>
    <row r="111" s="73" customFormat="1" x14ac:dyDescent="0.15"/>
    <row r="112" s="73" customFormat="1" x14ac:dyDescent="0.15"/>
    <row r="113" s="73" customFormat="1" x14ac:dyDescent="0.15"/>
    <row r="114" s="73" customFormat="1" x14ac:dyDescent="0.15"/>
    <row r="115" s="73" customFormat="1" x14ac:dyDescent="0.15"/>
    <row r="116" s="73" customFormat="1" x14ac:dyDescent="0.15"/>
    <row r="117" s="73" customFormat="1" x14ac:dyDescent="0.15"/>
    <row r="118" s="73" customFormat="1" x14ac:dyDescent="0.15"/>
    <row r="119" s="73" customFormat="1" x14ac:dyDescent="0.15"/>
    <row r="120" s="73" customFormat="1" x14ac:dyDescent="0.15"/>
    <row r="121" s="73" customFormat="1" x14ac:dyDescent="0.15"/>
    <row r="122" s="73" customFormat="1" x14ac:dyDescent="0.15"/>
    <row r="123" s="73" customFormat="1" x14ac:dyDescent="0.15"/>
    <row r="124" s="73" customFormat="1" x14ac:dyDescent="0.15"/>
  </sheetData>
  <sheetProtection algorithmName="SHA-512" hashValue="HHzOuKziSRrnYG7407vN7wM7Z2XFimoB1pQENk2A0/MrI1HTCP5aKB9J7SMzXJ7+ULgBjs5UTICK0IyMHj6S+Q==" saltValue="ZQrWiqgvOm8QKVi1jLpnTA==" spinCount="100000" sheet="1" objects="1" scenarios="1"/>
  <phoneticPr fontId="3" type="noConversion"/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8BE34-2AAA-3240-9C37-F3CC4B5A1985}">
  <sheetPr codeName="Sheet24"/>
  <dimension ref="A1:BZ3"/>
  <sheetViews>
    <sheetView zoomScale="110" zoomScaleNormal="110" workbookViewId="0">
      <selection activeCell="R20" sqref="R20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8" ht="112" x14ac:dyDescent="0.15">
      <c r="A1" s="1" t="s">
        <v>139</v>
      </c>
      <c r="B1" s="1" t="s">
        <v>191</v>
      </c>
      <c r="C1" s="2" t="s">
        <v>192</v>
      </c>
      <c r="D1" s="3" t="s">
        <v>193</v>
      </c>
      <c r="E1" s="3" t="s">
        <v>194</v>
      </c>
      <c r="F1" s="3" t="s">
        <v>195</v>
      </c>
      <c r="G1" s="1" t="s">
        <v>196</v>
      </c>
      <c r="H1" s="4" t="s">
        <v>197</v>
      </c>
      <c r="I1" s="4" t="s">
        <v>198</v>
      </c>
      <c r="J1" s="4" t="s">
        <v>41</v>
      </c>
      <c r="K1" s="3" t="s">
        <v>42</v>
      </c>
      <c r="L1" s="5" t="s">
        <v>199</v>
      </c>
      <c r="M1" s="197" t="s">
        <v>250</v>
      </c>
      <c r="N1" s="198" t="s">
        <v>251</v>
      </c>
      <c r="O1" s="7" t="s">
        <v>78</v>
      </c>
      <c r="P1" s="7" t="s">
        <v>200</v>
      </c>
      <c r="Q1" s="198" t="s">
        <v>252</v>
      </c>
      <c r="R1" s="7" t="s">
        <v>201</v>
      </c>
      <c r="S1" s="198" t="s">
        <v>253</v>
      </c>
      <c r="T1" s="7" t="s">
        <v>202</v>
      </c>
      <c r="U1" s="7" t="s">
        <v>203</v>
      </c>
      <c r="V1" s="199" t="s">
        <v>254</v>
      </c>
      <c r="W1" s="200" t="s">
        <v>255</v>
      </c>
      <c r="X1" s="9" t="s">
        <v>204</v>
      </c>
      <c r="Y1" s="9" t="s">
        <v>205</v>
      </c>
      <c r="Z1" s="9" t="s">
        <v>206</v>
      </c>
      <c r="AA1" s="9" t="s">
        <v>207</v>
      </c>
      <c r="AB1" s="9" t="s">
        <v>208</v>
      </c>
      <c r="AC1" s="9" t="s">
        <v>209</v>
      </c>
      <c r="AD1" s="9" t="s">
        <v>210</v>
      </c>
      <c r="AE1" s="200" t="s">
        <v>256</v>
      </c>
      <c r="AF1" s="201" t="s">
        <v>257</v>
      </c>
      <c r="AG1" s="202" t="s">
        <v>211</v>
      </c>
      <c r="AH1" s="202" t="s">
        <v>212</v>
      </c>
      <c r="AI1" s="203" t="s">
        <v>258</v>
      </c>
      <c r="AJ1" s="13" t="s">
        <v>213</v>
      </c>
      <c r="AK1" s="13" t="s">
        <v>214</v>
      </c>
      <c r="AL1" s="13" t="s">
        <v>215</v>
      </c>
      <c r="AM1" s="13" t="s">
        <v>216</v>
      </c>
      <c r="AN1" s="204" t="s">
        <v>259</v>
      </c>
      <c r="AO1" s="205" t="s">
        <v>260</v>
      </c>
      <c r="AP1" s="204" t="s">
        <v>261</v>
      </c>
      <c r="AQ1" s="15" t="s">
        <v>217</v>
      </c>
      <c r="AR1" s="206" t="s">
        <v>218</v>
      </c>
      <c r="AS1" s="206" t="s">
        <v>219</v>
      </c>
      <c r="AT1" s="17" t="s">
        <v>220</v>
      </c>
      <c r="AU1" s="207" t="s">
        <v>138</v>
      </c>
      <c r="AV1" s="19" t="s">
        <v>221</v>
      </c>
      <c r="AW1" s="208" t="s">
        <v>222</v>
      </c>
      <c r="AX1" s="208" t="s">
        <v>223</v>
      </c>
      <c r="AY1" s="208" t="s">
        <v>224</v>
      </c>
      <c r="AZ1" s="209" t="s">
        <v>225</v>
      </c>
      <c r="BA1" s="21" t="s">
        <v>226</v>
      </c>
      <c r="BB1" s="24" t="s">
        <v>227</v>
      </c>
      <c r="BC1" s="23" t="s">
        <v>228</v>
      </c>
      <c r="BD1" s="24" t="s">
        <v>229</v>
      </c>
      <c r="BE1" s="23" t="s">
        <v>230</v>
      </c>
      <c r="BF1" s="24" t="s">
        <v>231</v>
      </c>
      <c r="BG1" s="23" t="s">
        <v>232</v>
      </c>
      <c r="BH1" s="24" t="s">
        <v>233</v>
      </c>
      <c r="BI1" s="26" t="s">
        <v>234</v>
      </c>
      <c r="BJ1" s="24" t="s">
        <v>235</v>
      </c>
      <c r="BK1" s="26" t="s">
        <v>236</v>
      </c>
      <c r="BL1" s="4" t="s">
        <v>237</v>
      </c>
      <c r="BM1" s="4" t="s">
        <v>238</v>
      </c>
      <c r="BN1" s="4" t="s">
        <v>239</v>
      </c>
      <c r="BO1" s="4" t="s">
        <v>240</v>
      </c>
      <c r="BP1" s="4" t="s">
        <v>241</v>
      </c>
      <c r="BQ1" s="4" t="s">
        <v>169</v>
      </c>
      <c r="BR1" s="4" t="s">
        <v>170</v>
      </c>
      <c r="BS1" s="2" t="s">
        <v>242</v>
      </c>
      <c r="BT1" s="2" t="s">
        <v>243</v>
      </c>
      <c r="BU1" s="4" t="s">
        <v>244</v>
      </c>
      <c r="BV1" s="4" t="s">
        <v>245</v>
      </c>
      <c r="BW1" s="4" t="s">
        <v>246</v>
      </c>
      <c r="BX1" s="2" t="s">
        <v>247</v>
      </c>
      <c r="BY1" s="4" t="s">
        <v>248</v>
      </c>
      <c r="BZ1" s="1" t="s">
        <v>249</v>
      </c>
    </row>
    <row r="2" spans="1:78" s="230" customFormat="1" x14ac:dyDescent="0.15">
      <c r="A2" s="231">
        <v>957</v>
      </c>
      <c r="B2" s="243">
        <v>43200</v>
      </c>
      <c r="C2" s="233" t="s">
        <v>263</v>
      </c>
      <c r="D2" s="231" t="s">
        <v>264</v>
      </c>
      <c r="E2" s="231"/>
      <c r="F2" s="231" t="s">
        <v>265</v>
      </c>
      <c r="G2" s="232">
        <v>42916</v>
      </c>
      <c r="H2" s="234" t="s">
        <v>266</v>
      </c>
      <c r="I2" s="234" t="s">
        <v>267</v>
      </c>
      <c r="J2" s="234"/>
      <c r="K2" s="231" t="s">
        <v>268</v>
      </c>
      <c r="L2" s="231" t="s">
        <v>269</v>
      </c>
      <c r="M2" s="235">
        <v>74.581818181818178</v>
      </c>
      <c r="N2" s="235">
        <v>28.198363636363634</v>
      </c>
      <c r="O2" s="231"/>
      <c r="P2" s="231"/>
      <c r="Q2" s="236"/>
      <c r="R2" s="231"/>
      <c r="S2" s="236"/>
      <c r="T2" s="231"/>
      <c r="U2" s="231"/>
      <c r="V2" s="236"/>
      <c r="W2" s="236"/>
      <c r="X2" s="231"/>
      <c r="Y2" s="231"/>
      <c r="Z2" s="231"/>
      <c r="AA2" s="231"/>
      <c r="AB2" s="231"/>
      <c r="AC2" s="231"/>
      <c r="AD2" s="231"/>
      <c r="AE2" s="236"/>
      <c r="AF2" s="236"/>
      <c r="AG2" s="231"/>
      <c r="AH2" s="231"/>
      <c r="AI2" s="236"/>
      <c r="AJ2" s="231"/>
      <c r="AK2" s="231"/>
      <c r="AL2" s="231"/>
      <c r="AM2" s="231"/>
      <c r="AN2" s="236"/>
      <c r="AO2" s="237"/>
      <c r="AP2" s="236"/>
      <c r="AQ2" s="231" t="s">
        <v>270</v>
      </c>
      <c r="AR2" s="234" t="s">
        <v>267</v>
      </c>
      <c r="AS2" s="234"/>
      <c r="AT2" s="234"/>
      <c r="AU2" s="234">
        <v>29.9</v>
      </c>
      <c r="AV2" s="234">
        <v>9.1300000000000008</v>
      </c>
      <c r="AW2" s="234"/>
      <c r="AX2" s="234"/>
      <c r="AY2" s="234"/>
      <c r="AZ2" s="234" t="s">
        <v>267</v>
      </c>
      <c r="BA2" s="231"/>
      <c r="BB2" s="234">
        <v>0</v>
      </c>
      <c r="BC2" s="234">
        <v>0</v>
      </c>
      <c r="BD2" s="234">
        <v>0</v>
      </c>
      <c r="BE2" s="234">
        <v>0</v>
      </c>
      <c r="BF2" s="234">
        <v>0</v>
      </c>
      <c r="BG2" s="234">
        <v>0</v>
      </c>
      <c r="BH2" s="234">
        <v>0</v>
      </c>
      <c r="BI2" s="234">
        <v>0</v>
      </c>
      <c r="BJ2" s="234">
        <v>0</v>
      </c>
      <c r="BK2" s="234">
        <v>0</v>
      </c>
      <c r="BL2" s="234"/>
      <c r="BM2" s="234"/>
      <c r="BN2" s="234"/>
      <c r="BO2" s="234" t="s">
        <v>267</v>
      </c>
      <c r="BP2" s="238"/>
      <c r="BQ2" s="234"/>
      <c r="BR2" s="234"/>
      <c r="BS2" s="231"/>
      <c r="BT2" s="231"/>
      <c r="BU2" s="234"/>
      <c r="BV2" s="234" t="s">
        <v>267</v>
      </c>
      <c r="BW2" s="234"/>
      <c r="BX2" s="231"/>
      <c r="BY2" s="231" t="s">
        <v>271</v>
      </c>
      <c r="BZ2" s="239" t="s">
        <v>166</v>
      </c>
    </row>
    <row r="3" spans="1:78" s="230" customFormat="1" x14ac:dyDescent="0.15">
      <c r="A3" s="231">
        <v>958</v>
      </c>
      <c r="B3" s="243">
        <v>43200</v>
      </c>
      <c r="C3" s="233" t="s">
        <v>263</v>
      </c>
      <c r="D3" s="231" t="s">
        <v>264</v>
      </c>
      <c r="E3" s="231"/>
      <c r="F3" s="231" t="s">
        <v>272</v>
      </c>
      <c r="G3" s="232">
        <v>42916</v>
      </c>
      <c r="H3" s="234" t="s">
        <v>266</v>
      </c>
      <c r="I3" s="234" t="s">
        <v>267</v>
      </c>
      <c r="J3" s="234"/>
      <c r="K3" s="231" t="s">
        <v>268</v>
      </c>
      <c r="L3" s="231" t="s">
        <v>269</v>
      </c>
      <c r="M3" s="235">
        <v>74.581818181818178</v>
      </c>
      <c r="N3" s="235">
        <v>36.078909090909086</v>
      </c>
      <c r="O3" s="231"/>
      <c r="P3" s="231"/>
      <c r="Q3" s="236"/>
      <c r="R3" s="231"/>
      <c r="S3" s="236"/>
      <c r="T3" s="231"/>
      <c r="U3" s="231"/>
      <c r="V3" s="236"/>
      <c r="W3" s="235">
        <v>20.301909090909088</v>
      </c>
      <c r="X3" s="231"/>
      <c r="Y3" s="231"/>
      <c r="Z3" s="231"/>
      <c r="AA3" s="231"/>
      <c r="AB3" s="231"/>
      <c r="AC3" s="231"/>
      <c r="AD3" s="231"/>
      <c r="AE3" s="236"/>
      <c r="AF3" s="236"/>
      <c r="AG3" s="231"/>
      <c r="AH3" s="231"/>
      <c r="AI3" s="236"/>
      <c r="AJ3" s="231"/>
      <c r="AK3" s="231"/>
      <c r="AL3" s="231"/>
      <c r="AM3" s="231"/>
      <c r="AN3" s="236"/>
      <c r="AO3" s="237"/>
      <c r="AP3" s="236"/>
      <c r="AQ3" s="240" t="s">
        <v>273</v>
      </c>
      <c r="AR3" s="234" t="s">
        <v>267</v>
      </c>
      <c r="AS3" s="234"/>
      <c r="AT3" s="234"/>
      <c r="AU3" s="234">
        <v>29.9</v>
      </c>
      <c r="AV3" s="234">
        <v>9.1300000000000008</v>
      </c>
      <c r="AW3" s="234"/>
      <c r="AX3" s="234"/>
      <c r="AY3" s="234"/>
      <c r="AZ3" s="234" t="s">
        <v>267</v>
      </c>
      <c r="BA3" s="231"/>
      <c r="BB3" s="234">
        <v>0</v>
      </c>
      <c r="BC3" s="234">
        <v>0</v>
      </c>
      <c r="BD3" s="234">
        <v>0</v>
      </c>
      <c r="BE3" s="234">
        <v>0</v>
      </c>
      <c r="BF3" s="234">
        <v>0</v>
      </c>
      <c r="BG3" s="234">
        <v>0</v>
      </c>
      <c r="BH3" s="234">
        <v>0</v>
      </c>
      <c r="BI3" s="234">
        <v>0</v>
      </c>
      <c r="BJ3" s="234">
        <v>0</v>
      </c>
      <c r="BK3" s="234">
        <v>0</v>
      </c>
      <c r="BL3" s="234"/>
      <c r="BM3" s="234"/>
      <c r="BN3" s="234"/>
      <c r="BO3" s="234" t="s">
        <v>267</v>
      </c>
      <c r="BP3" s="238"/>
      <c r="BQ3" s="234"/>
      <c r="BR3" s="234"/>
      <c r="BS3" s="231"/>
      <c r="BT3" s="231"/>
      <c r="BU3" s="234"/>
      <c r="BV3" s="234" t="s">
        <v>267</v>
      </c>
      <c r="BW3" s="234"/>
      <c r="BX3" s="231"/>
      <c r="BY3" s="231" t="s">
        <v>271</v>
      </c>
      <c r="BZ3" s="239" t="s">
        <v>166</v>
      </c>
    </row>
  </sheetData>
  <sheetProtection algorithmName="SHA-512" hashValue="PPcMp3QDOaaBCluRDx1dudG3Ls0m5D38F+2cAgY+mFt+5GuECxusvYymCeP0VuZAMS4WGjr3FtvX8lCsSMvkUQ==" saltValue="hCW01YPe6bzca+6G/GMvmQ==" spinCount="100000" sheet="1" objects="1" scenarios="1"/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7880C-F356-C646-826E-596363B9E36F}">
  <sheetPr codeName="Sheet22"/>
  <dimension ref="A1:BZ3"/>
  <sheetViews>
    <sheetView zoomScale="110" zoomScaleNormal="110" workbookViewId="0">
      <selection activeCell="R20" sqref="R20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8" ht="112" x14ac:dyDescent="0.15">
      <c r="A1" s="1" t="s">
        <v>139</v>
      </c>
      <c r="B1" s="1" t="s">
        <v>191</v>
      </c>
      <c r="C1" s="2" t="s">
        <v>192</v>
      </c>
      <c r="D1" s="3" t="s">
        <v>193</v>
      </c>
      <c r="E1" s="3" t="s">
        <v>194</v>
      </c>
      <c r="F1" s="3" t="s">
        <v>195</v>
      </c>
      <c r="G1" s="1" t="s">
        <v>196</v>
      </c>
      <c r="H1" s="4" t="s">
        <v>197</v>
      </c>
      <c r="I1" s="4" t="s">
        <v>198</v>
      </c>
      <c r="J1" s="4" t="s">
        <v>41</v>
      </c>
      <c r="K1" s="3" t="s">
        <v>42</v>
      </c>
      <c r="L1" s="5" t="s">
        <v>199</v>
      </c>
      <c r="M1" s="197" t="s">
        <v>250</v>
      </c>
      <c r="N1" s="198" t="s">
        <v>251</v>
      </c>
      <c r="O1" s="7" t="s">
        <v>78</v>
      </c>
      <c r="P1" s="7" t="s">
        <v>200</v>
      </c>
      <c r="Q1" s="198" t="s">
        <v>252</v>
      </c>
      <c r="R1" s="7" t="s">
        <v>201</v>
      </c>
      <c r="S1" s="198" t="s">
        <v>253</v>
      </c>
      <c r="T1" s="7" t="s">
        <v>202</v>
      </c>
      <c r="U1" s="7" t="s">
        <v>203</v>
      </c>
      <c r="V1" s="199" t="s">
        <v>254</v>
      </c>
      <c r="W1" s="200" t="s">
        <v>255</v>
      </c>
      <c r="X1" s="9" t="s">
        <v>204</v>
      </c>
      <c r="Y1" s="9" t="s">
        <v>205</v>
      </c>
      <c r="Z1" s="9" t="s">
        <v>206</v>
      </c>
      <c r="AA1" s="9" t="s">
        <v>207</v>
      </c>
      <c r="AB1" s="9" t="s">
        <v>208</v>
      </c>
      <c r="AC1" s="9" t="s">
        <v>209</v>
      </c>
      <c r="AD1" s="9" t="s">
        <v>210</v>
      </c>
      <c r="AE1" s="200" t="s">
        <v>256</v>
      </c>
      <c r="AF1" s="201" t="s">
        <v>257</v>
      </c>
      <c r="AG1" s="202" t="s">
        <v>211</v>
      </c>
      <c r="AH1" s="202" t="s">
        <v>212</v>
      </c>
      <c r="AI1" s="203" t="s">
        <v>258</v>
      </c>
      <c r="AJ1" s="13" t="s">
        <v>213</v>
      </c>
      <c r="AK1" s="13" t="s">
        <v>214</v>
      </c>
      <c r="AL1" s="13" t="s">
        <v>215</v>
      </c>
      <c r="AM1" s="13" t="s">
        <v>216</v>
      </c>
      <c r="AN1" s="204" t="s">
        <v>259</v>
      </c>
      <c r="AO1" s="205" t="s">
        <v>260</v>
      </c>
      <c r="AP1" s="204" t="s">
        <v>261</v>
      </c>
      <c r="AQ1" s="15" t="s">
        <v>217</v>
      </c>
      <c r="AR1" s="206" t="s">
        <v>218</v>
      </c>
      <c r="AS1" s="206" t="s">
        <v>219</v>
      </c>
      <c r="AT1" s="17" t="s">
        <v>220</v>
      </c>
      <c r="AU1" s="207" t="s">
        <v>138</v>
      </c>
      <c r="AV1" s="19" t="s">
        <v>221</v>
      </c>
      <c r="AW1" s="208" t="s">
        <v>222</v>
      </c>
      <c r="AX1" s="208" t="s">
        <v>223</v>
      </c>
      <c r="AY1" s="208" t="s">
        <v>224</v>
      </c>
      <c r="AZ1" s="209" t="s">
        <v>225</v>
      </c>
      <c r="BA1" s="21" t="s">
        <v>226</v>
      </c>
      <c r="BB1" s="24" t="s">
        <v>227</v>
      </c>
      <c r="BC1" s="23" t="s">
        <v>228</v>
      </c>
      <c r="BD1" s="24" t="s">
        <v>229</v>
      </c>
      <c r="BE1" s="23" t="s">
        <v>230</v>
      </c>
      <c r="BF1" s="24" t="s">
        <v>231</v>
      </c>
      <c r="BG1" s="23" t="s">
        <v>232</v>
      </c>
      <c r="BH1" s="24" t="s">
        <v>233</v>
      </c>
      <c r="BI1" s="26" t="s">
        <v>234</v>
      </c>
      <c r="BJ1" s="24" t="s">
        <v>235</v>
      </c>
      <c r="BK1" s="26" t="s">
        <v>236</v>
      </c>
      <c r="BL1" s="4" t="s">
        <v>237</v>
      </c>
      <c r="BM1" s="4" t="s">
        <v>238</v>
      </c>
      <c r="BN1" s="4" t="s">
        <v>239</v>
      </c>
      <c r="BO1" s="4" t="s">
        <v>240</v>
      </c>
      <c r="BP1" s="4" t="s">
        <v>241</v>
      </c>
      <c r="BQ1" s="4" t="s">
        <v>169</v>
      </c>
      <c r="BR1" s="4" t="s">
        <v>170</v>
      </c>
      <c r="BS1" s="2" t="s">
        <v>242</v>
      </c>
      <c r="BT1" s="2" t="s">
        <v>243</v>
      </c>
      <c r="BU1" s="4" t="s">
        <v>244</v>
      </c>
      <c r="BV1" s="4" t="s">
        <v>245</v>
      </c>
      <c r="BW1" s="4" t="s">
        <v>246</v>
      </c>
      <c r="BX1" s="2" t="s">
        <v>247</v>
      </c>
      <c r="BY1" s="4" t="s">
        <v>248</v>
      </c>
      <c r="BZ1" s="1" t="s">
        <v>249</v>
      </c>
    </row>
    <row r="2" spans="1:78" s="230" customFormat="1" x14ac:dyDescent="0.15">
      <c r="A2" s="32">
        <v>786</v>
      </c>
      <c r="B2" s="30">
        <v>43036</v>
      </c>
      <c r="C2" s="31" t="s">
        <v>173</v>
      </c>
      <c r="D2" s="32" t="s">
        <v>174</v>
      </c>
      <c r="E2" s="32"/>
      <c r="F2" s="32" t="s">
        <v>175</v>
      </c>
      <c r="G2" s="33">
        <v>42916</v>
      </c>
      <c r="H2" s="34" t="s">
        <v>176</v>
      </c>
      <c r="I2" s="34" t="s">
        <v>177</v>
      </c>
      <c r="J2" s="34"/>
      <c r="K2" s="32" t="s">
        <v>178</v>
      </c>
      <c r="L2" s="32" t="s">
        <v>179</v>
      </c>
      <c r="M2" s="170">
        <v>74.581810000000004</v>
      </c>
      <c r="N2" s="170">
        <v>28.198360000000001</v>
      </c>
      <c r="O2" s="32"/>
      <c r="P2" s="32"/>
      <c r="Q2" s="170"/>
      <c r="R2" s="32"/>
      <c r="S2" s="170"/>
      <c r="T2" s="32"/>
      <c r="U2" s="32"/>
      <c r="V2" s="170"/>
      <c r="W2" s="170"/>
      <c r="X2" s="32"/>
      <c r="Y2" s="32"/>
      <c r="Z2" s="32"/>
      <c r="AA2" s="32"/>
      <c r="AB2" s="32"/>
      <c r="AC2" s="32"/>
      <c r="AD2" s="32"/>
      <c r="AE2" s="170"/>
      <c r="AF2" s="170"/>
      <c r="AG2" s="32"/>
      <c r="AH2" s="32"/>
      <c r="AI2" s="170"/>
      <c r="AJ2" s="32"/>
      <c r="AK2" s="32"/>
      <c r="AL2" s="32"/>
      <c r="AM2" s="32"/>
      <c r="AN2" s="170"/>
      <c r="AO2" s="32"/>
      <c r="AP2" s="170"/>
      <c r="AQ2" s="32" t="s">
        <v>180</v>
      </c>
      <c r="AR2" s="32" t="s">
        <v>177</v>
      </c>
      <c r="AS2" s="34"/>
      <c r="AT2" s="34"/>
      <c r="AU2" s="34"/>
      <c r="AV2" s="34"/>
      <c r="AW2" s="34"/>
      <c r="AX2" s="34"/>
      <c r="AY2" s="34"/>
      <c r="AZ2" s="34" t="s">
        <v>177</v>
      </c>
      <c r="BA2" s="34"/>
      <c r="BB2" s="34">
        <v>0</v>
      </c>
      <c r="BC2" s="34">
        <v>0</v>
      </c>
      <c r="BD2" s="34">
        <v>0</v>
      </c>
      <c r="BE2" s="34">
        <v>0</v>
      </c>
      <c r="BF2" s="34">
        <v>0</v>
      </c>
      <c r="BG2" s="34">
        <v>0</v>
      </c>
      <c r="BH2" s="34">
        <v>0</v>
      </c>
      <c r="BI2" s="34">
        <v>0</v>
      </c>
      <c r="BJ2" s="34">
        <v>0</v>
      </c>
      <c r="BK2" s="34">
        <v>0</v>
      </c>
      <c r="BL2" s="34"/>
      <c r="BM2" s="34" t="s">
        <v>177</v>
      </c>
      <c r="BN2" s="34"/>
      <c r="BO2" s="34" t="s">
        <v>177</v>
      </c>
      <c r="BP2" s="34"/>
      <c r="BQ2" s="34"/>
      <c r="BR2" s="34"/>
      <c r="BS2" s="32"/>
      <c r="BT2" s="32"/>
      <c r="BU2" s="34"/>
      <c r="BV2" s="34" t="s">
        <v>177</v>
      </c>
      <c r="BW2" s="32"/>
      <c r="BY2" s="230" t="s">
        <v>262</v>
      </c>
      <c r="BZ2" s="230" t="s">
        <v>190</v>
      </c>
    </row>
    <row r="3" spans="1:78" s="230" customFormat="1" x14ac:dyDescent="0.15">
      <c r="A3" s="32">
        <v>787</v>
      </c>
      <c r="B3" s="30">
        <v>43036</v>
      </c>
      <c r="C3" s="31" t="s">
        <v>173</v>
      </c>
      <c r="D3" s="32" t="s">
        <v>174</v>
      </c>
      <c r="E3" s="32"/>
      <c r="F3" s="32" t="s">
        <v>183</v>
      </c>
      <c r="G3" s="33">
        <v>42916</v>
      </c>
      <c r="H3" s="34" t="s">
        <v>176</v>
      </c>
      <c r="I3" s="34" t="s">
        <v>177</v>
      </c>
      <c r="J3" s="34"/>
      <c r="K3" s="32" t="s">
        <v>178</v>
      </c>
      <c r="L3" s="32" t="s">
        <v>179</v>
      </c>
      <c r="M3" s="170">
        <v>74.581810000000004</v>
      </c>
      <c r="N3" s="170">
        <v>36.078899999999997</v>
      </c>
      <c r="O3" s="32"/>
      <c r="P3" s="32"/>
      <c r="Q3" s="170"/>
      <c r="R3" s="32"/>
      <c r="S3" s="170"/>
      <c r="T3" s="32"/>
      <c r="U3" s="32"/>
      <c r="V3" s="170"/>
      <c r="W3" s="170">
        <v>20.3019</v>
      </c>
      <c r="X3" s="32"/>
      <c r="Y3" s="32"/>
      <c r="Z3" s="32"/>
      <c r="AA3" s="32"/>
      <c r="AB3" s="32"/>
      <c r="AC3" s="32"/>
      <c r="AD3" s="32"/>
      <c r="AE3" s="170"/>
      <c r="AF3" s="170"/>
      <c r="AG3" s="32"/>
      <c r="AH3" s="32"/>
      <c r="AI3" s="170"/>
      <c r="AJ3" s="32"/>
      <c r="AK3" s="32"/>
      <c r="AL3" s="32"/>
      <c r="AM3" s="32"/>
      <c r="AN3" s="170"/>
      <c r="AO3" s="32"/>
      <c r="AP3" s="170"/>
      <c r="AQ3" s="32" t="s">
        <v>184</v>
      </c>
      <c r="AR3" s="32" t="s">
        <v>177</v>
      </c>
      <c r="AS3" s="34"/>
      <c r="AT3" s="34"/>
      <c r="AU3" s="34"/>
      <c r="AV3" s="34"/>
      <c r="AW3" s="34"/>
      <c r="AX3" s="34"/>
      <c r="AY3" s="34"/>
      <c r="AZ3" s="34" t="s">
        <v>177</v>
      </c>
      <c r="BA3" s="34"/>
      <c r="BB3" s="34">
        <v>0</v>
      </c>
      <c r="BC3" s="34">
        <v>0</v>
      </c>
      <c r="BD3" s="34">
        <v>0</v>
      </c>
      <c r="BE3" s="34">
        <v>0</v>
      </c>
      <c r="BF3" s="34">
        <v>0</v>
      </c>
      <c r="BG3" s="34">
        <v>0</v>
      </c>
      <c r="BH3" s="34">
        <v>0</v>
      </c>
      <c r="BI3" s="34">
        <v>0</v>
      </c>
      <c r="BJ3" s="34">
        <v>0</v>
      </c>
      <c r="BK3" s="34">
        <v>0</v>
      </c>
      <c r="BL3" s="34"/>
      <c r="BM3" s="34" t="s">
        <v>177</v>
      </c>
      <c r="BN3" s="34"/>
      <c r="BO3" s="34" t="s">
        <v>177</v>
      </c>
      <c r="BP3" s="34"/>
      <c r="BQ3" s="34"/>
      <c r="BR3" s="34"/>
      <c r="BS3" s="32"/>
      <c r="BT3" s="32"/>
      <c r="BU3" s="34"/>
      <c r="BV3" s="34" t="s">
        <v>177</v>
      </c>
      <c r="BW3" s="32"/>
      <c r="BY3" s="230" t="s">
        <v>262</v>
      </c>
      <c r="BZ3" s="230" t="s">
        <v>190</v>
      </c>
    </row>
  </sheetData>
  <sheetProtection algorithmName="SHA-512" hashValue="uN75+g8qgk7KLWRgUfOhJDO71tEsgoeTabQzh2rN25IUIABXXDhgH2ZETXeKEfkU+THglH4rFIt3QMIPJ4UqSg==" saltValue="m5aOTmHdmpHKd24i+R8S9g==" spinCount="100000" sheet="1" objects="1" scenarios="1"/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4599C-B834-F047-98EE-05140825B848}">
  <sheetPr codeName="Sheet21"/>
  <dimension ref="A1:BZ3"/>
  <sheetViews>
    <sheetView zoomScale="90" zoomScaleNormal="90" workbookViewId="0">
      <selection activeCell="R20" sqref="R20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8" ht="112" x14ac:dyDescent="0.15">
      <c r="A1" s="1" t="s">
        <v>139</v>
      </c>
      <c r="B1" s="1" t="s">
        <v>191</v>
      </c>
      <c r="C1" s="2" t="s">
        <v>192</v>
      </c>
      <c r="D1" s="3" t="s">
        <v>193</v>
      </c>
      <c r="E1" s="3" t="s">
        <v>194</v>
      </c>
      <c r="F1" s="3" t="s">
        <v>195</v>
      </c>
      <c r="G1" s="1" t="s">
        <v>196</v>
      </c>
      <c r="H1" s="4" t="s">
        <v>197</v>
      </c>
      <c r="I1" s="4" t="s">
        <v>198</v>
      </c>
      <c r="J1" s="4" t="s">
        <v>41</v>
      </c>
      <c r="K1" s="3" t="s">
        <v>42</v>
      </c>
      <c r="L1" s="5" t="s">
        <v>199</v>
      </c>
      <c r="M1" s="197" t="s">
        <v>250</v>
      </c>
      <c r="N1" s="198" t="s">
        <v>251</v>
      </c>
      <c r="O1" s="7" t="s">
        <v>78</v>
      </c>
      <c r="P1" s="7" t="s">
        <v>200</v>
      </c>
      <c r="Q1" s="198" t="s">
        <v>252</v>
      </c>
      <c r="R1" s="7" t="s">
        <v>201</v>
      </c>
      <c r="S1" s="198" t="s">
        <v>253</v>
      </c>
      <c r="T1" s="7" t="s">
        <v>202</v>
      </c>
      <c r="U1" s="7" t="s">
        <v>203</v>
      </c>
      <c r="V1" s="199" t="s">
        <v>254</v>
      </c>
      <c r="W1" s="200" t="s">
        <v>255</v>
      </c>
      <c r="X1" s="9" t="s">
        <v>204</v>
      </c>
      <c r="Y1" s="9" t="s">
        <v>205</v>
      </c>
      <c r="Z1" s="9" t="s">
        <v>206</v>
      </c>
      <c r="AA1" s="9" t="s">
        <v>207</v>
      </c>
      <c r="AB1" s="9" t="s">
        <v>208</v>
      </c>
      <c r="AC1" s="9" t="s">
        <v>209</v>
      </c>
      <c r="AD1" s="9" t="s">
        <v>210</v>
      </c>
      <c r="AE1" s="200" t="s">
        <v>256</v>
      </c>
      <c r="AF1" s="201" t="s">
        <v>257</v>
      </c>
      <c r="AG1" s="202" t="s">
        <v>211</v>
      </c>
      <c r="AH1" s="202" t="s">
        <v>212</v>
      </c>
      <c r="AI1" s="203" t="s">
        <v>258</v>
      </c>
      <c r="AJ1" s="13" t="s">
        <v>213</v>
      </c>
      <c r="AK1" s="13" t="s">
        <v>214</v>
      </c>
      <c r="AL1" s="13" t="s">
        <v>215</v>
      </c>
      <c r="AM1" s="13" t="s">
        <v>216</v>
      </c>
      <c r="AN1" s="204" t="s">
        <v>259</v>
      </c>
      <c r="AO1" s="205" t="s">
        <v>260</v>
      </c>
      <c r="AP1" s="204" t="s">
        <v>261</v>
      </c>
      <c r="AQ1" s="15" t="s">
        <v>217</v>
      </c>
      <c r="AR1" s="206" t="s">
        <v>218</v>
      </c>
      <c r="AS1" s="206" t="s">
        <v>219</v>
      </c>
      <c r="AT1" s="17" t="s">
        <v>220</v>
      </c>
      <c r="AU1" s="207" t="s">
        <v>138</v>
      </c>
      <c r="AV1" s="19" t="s">
        <v>221</v>
      </c>
      <c r="AW1" s="208" t="s">
        <v>222</v>
      </c>
      <c r="AX1" s="208" t="s">
        <v>223</v>
      </c>
      <c r="AY1" s="208" t="s">
        <v>224</v>
      </c>
      <c r="AZ1" s="209" t="s">
        <v>225</v>
      </c>
      <c r="BA1" s="21" t="s">
        <v>226</v>
      </c>
      <c r="BB1" s="24" t="s">
        <v>227</v>
      </c>
      <c r="BC1" s="23" t="s">
        <v>228</v>
      </c>
      <c r="BD1" s="24" t="s">
        <v>229</v>
      </c>
      <c r="BE1" s="23" t="s">
        <v>230</v>
      </c>
      <c r="BF1" s="24" t="s">
        <v>231</v>
      </c>
      <c r="BG1" s="23" t="s">
        <v>232</v>
      </c>
      <c r="BH1" s="24" t="s">
        <v>233</v>
      </c>
      <c r="BI1" s="26" t="s">
        <v>234</v>
      </c>
      <c r="BJ1" s="24" t="s">
        <v>235</v>
      </c>
      <c r="BK1" s="26" t="s">
        <v>236</v>
      </c>
      <c r="BL1" s="4" t="s">
        <v>237</v>
      </c>
      <c r="BM1" s="4" t="s">
        <v>238</v>
      </c>
      <c r="BN1" s="4" t="s">
        <v>239</v>
      </c>
      <c r="BO1" s="4" t="s">
        <v>240</v>
      </c>
      <c r="BP1" s="4" t="s">
        <v>241</v>
      </c>
      <c r="BQ1" s="4" t="s">
        <v>169</v>
      </c>
      <c r="BR1" s="4" t="s">
        <v>170</v>
      </c>
      <c r="BS1" s="2" t="s">
        <v>242</v>
      </c>
      <c r="BT1" s="2" t="s">
        <v>243</v>
      </c>
      <c r="BU1" s="4" t="s">
        <v>244</v>
      </c>
      <c r="BV1" s="4" t="s">
        <v>245</v>
      </c>
      <c r="BW1" s="4" t="s">
        <v>246</v>
      </c>
      <c r="BX1" s="2" t="s">
        <v>247</v>
      </c>
      <c r="BY1" s="4" t="s">
        <v>248</v>
      </c>
      <c r="BZ1" s="1" t="s">
        <v>249</v>
      </c>
    </row>
    <row r="2" spans="1:78" x14ac:dyDescent="0.15">
      <c r="A2" s="29">
        <v>786</v>
      </c>
      <c r="B2" s="219">
        <v>42839</v>
      </c>
      <c r="C2" s="31" t="s">
        <v>173</v>
      </c>
      <c r="D2" s="32" t="s">
        <v>174</v>
      </c>
      <c r="E2" s="32"/>
      <c r="F2" s="32" t="s">
        <v>175</v>
      </c>
      <c r="G2" s="33">
        <v>42551</v>
      </c>
      <c r="H2" s="34" t="s">
        <v>176</v>
      </c>
      <c r="I2" s="34" t="s">
        <v>177</v>
      </c>
      <c r="J2" s="34"/>
      <c r="K2" s="35" t="s">
        <v>178</v>
      </c>
      <c r="L2" s="35" t="s">
        <v>179</v>
      </c>
      <c r="M2" s="170">
        <v>72.909090909090907</v>
      </c>
      <c r="N2" s="170">
        <v>27.563636363636363</v>
      </c>
      <c r="O2" s="32"/>
      <c r="P2" s="32"/>
      <c r="Q2" s="170"/>
      <c r="R2" s="32"/>
      <c r="S2" s="170"/>
      <c r="T2" s="32"/>
      <c r="U2" s="32"/>
      <c r="V2" s="170"/>
      <c r="W2" s="170"/>
      <c r="X2" s="32"/>
      <c r="Y2" s="32"/>
      <c r="Z2" s="32"/>
      <c r="AA2" s="32"/>
      <c r="AB2" s="32"/>
      <c r="AC2" s="32"/>
      <c r="AD2" s="32"/>
      <c r="AE2" s="170"/>
      <c r="AF2" s="170"/>
      <c r="AG2" s="32"/>
      <c r="AH2" s="32"/>
      <c r="AI2" s="170"/>
      <c r="AJ2" s="32"/>
      <c r="AK2" s="32"/>
      <c r="AL2" s="32"/>
      <c r="AM2" s="32"/>
      <c r="AN2" s="170"/>
      <c r="AO2" s="32"/>
      <c r="AP2" s="170"/>
      <c r="AQ2" s="32" t="s">
        <v>180</v>
      </c>
      <c r="AR2" s="35" t="s">
        <v>177</v>
      </c>
      <c r="AS2" s="36"/>
      <c r="AT2" s="36"/>
      <c r="AU2" s="36" t="s">
        <v>181</v>
      </c>
      <c r="AV2" s="36">
        <v>9.1300000000000008</v>
      </c>
      <c r="AW2" s="36"/>
      <c r="AX2" s="36"/>
      <c r="AY2" s="36"/>
      <c r="AZ2" s="36" t="s">
        <v>177</v>
      </c>
      <c r="BA2" s="36"/>
      <c r="BB2" s="36">
        <v>0</v>
      </c>
      <c r="BC2" s="36">
        <v>0</v>
      </c>
      <c r="BD2" s="36">
        <v>0</v>
      </c>
      <c r="BE2" s="36">
        <v>0</v>
      </c>
      <c r="BF2" s="36">
        <v>0</v>
      </c>
      <c r="BG2" s="36">
        <v>0</v>
      </c>
      <c r="BH2" s="36">
        <v>0</v>
      </c>
      <c r="BI2" s="36">
        <v>0</v>
      </c>
      <c r="BJ2" s="34">
        <v>0</v>
      </c>
      <c r="BK2" s="34">
        <v>0</v>
      </c>
      <c r="BL2" s="36"/>
      <c r="BM2" s="36" t="s">
        <v>177</v>
      </c>
      <c r="BN2" s="34"/>
      <c r="BO2" s="34" t="s">
        <v>177</v>
      </c>
      <c r="BP2" s="34"/>
      <c r="BQ2" s="34"/>
      <c r="BR2" s="34"/>
      <c r="BS2" s="35"/>
      <c r="BT2" s="35"/>
      <c r="BU2" s="36"/>
      <c r="BV2" s="36" t="s">
        <v>177</v>
      </c>
      <c r="BW2" s="35"/>
      <c r="BY2" t="s">
        <v>189</v>
      </c>
      <c r="BZ2" t="s">
        <v>190</v>
      </c>
    </row>
    <row r="3" spans="1:78" x14ac:dyDescent="0.15">
      <c r="A3" s="29">
        <v>787</v>
      </c>
      <c r="B3" s="219">
        <v>42839</v>
      </c>
      <c r="C3" s="31" t="s">
        <v>173</v>
      </c>
      <c r="D3" s="32" t="s">
        <v>174</v>
      </c>
      <c r="E3" s="32"/>
      <c r="F3" s="32" t="s">
        <v>183</v>
      </c>
      <c r="G3" s="33">
        <v>42551</v>
      </c>
      <c r="H3" s="34" t="s">
        <v>176</v>
      </c>
      <c r="I3" s="34" t="s">
        <v>177</v>
      </c>
      <c r="J3" s="34"/>
      <c r="K3" s="35" t="s">
        <v>178</v>
      </c>
      <c r="L3" s="35" t="s">
        <v>179</v>
      </c>
      <c r="M3" s="170">
        <v>72.909090909090907</v>
      </c>
      <c r="N3" s="170">
        <v>35.263636363636358</v>
      </c>
      <c r="O3" s="32"/>
      <c r="P3" s="32"/>
      <c r="Q3" s="170"/>
      <c r="R3" s="32"/>
      <c r="S3" s="170"/>
      <c r="T3" s="32"/>
      <c r="U3" s="32"/>
      <c r="V3" s="170"/>
      <c r="W3" s="170">
        <v>19.845454545454544</v>
      </c>
      <c r="X3" s="32"/>
      <c r="Y3" s="32"/>
      <c r="Z3" s="32"/>
      <c r="AA3" s="32"/>
      <c r="AB3" s="32"/>
      <c r="AC3" s="32"/>
      <c r="AD3" s="32"/>
      <c r="AE3" s="170"/>
      <c r="AF3" s="170"/>
      <c r="AG3" s="32"/>
      <c r="AH3" s="32"/>
      <c r="AI3" s="170"/>
      <c r="AJ3" s="32"/>
      <c r="AK3" s="32"/>
      <c r="AL3" s="32"/>
      <c r="AM3" s="35"/>
      <c r="AN3" s="196"/>
      <c r="AO3" s="35"/>
      <c r="AP3" s="196"/>
      <c r="AQ3" s="35" t="s">
        <v>184</v>
      </c>
      <c r="AR3" s="35" t="s">
        <v>177</v>
      </c>
      <c r="AS3" s="36"/>
      <c r="AT3" s="36"/>
      <c r="AU3" s="36" t="s">
        <v>181</v>
      </c>
      <c r="AV3" s="36">
        <v>9.1300000000000008</v>
      </c>
      <c r="AW3" s="36"/>
      <c r="AX3" s="36"/>
      <c r="AY3" s="36"/>
      <c r="AZ3" s="36" t="s">
        <v>177</v>
      </c>
      <c r="BA3" s="36"/>
      <c r="BB3" s="36">
        <v>0</v>
      </c>
      <c r="BC3" s="36">
        <v>0</v>
      </c>
      <c r="BD3" s="36">
        <v>0</v>
      </c>
      <c r="BE3" s="36">
        <v>0</v>
      </c>
      <c r="BF3" s="36">
        <v>0</v>
      </c>
      <c r="BG3" s="36">
        <v>0</v>
      </c>
      <c r="BH3" s="36">
        <v>0</v>
      </c>
      <c r="BI3" s="36">
        <v>0</v>
      </c>
      <c r="BJ3" s="34">
        <v>0</v>
      </c>
      <c r="BK3" s="34">
        <v>0</v>
      </c>
      <c r="BL3" s="36"/>
      <c r="BM3" s="36" t="s">
        <v>177</v>
      </c>
      <c r="BN3" s="34"/>
      <c r="BO3" s="34" t="s">
        <v>177</v>
      </c>
      <c r="BP3" s="34"/>
      <c r="BQ3" s="34"/>
      <c r="BR3" s="34"/>
      <c r="BS3" s="35"/>
      <c r="BT3" s="35"/>
      <c r="BU3" s="36"/>
      <c r="BV3" s="36" t="s">
        <v>177</v>
      </c>
      <c r="BW3" s="35"/>
      <c r="BY3" t="s">
        <v>189</v>
      </c>
      <c r="BZ3" t="s">
        <v>190</v>
      </c>
    </row>
  </sheetData>
  <sheetProtection algorithmName="SHA-512" hashValue="oYlSkAUS4amM+nj748zXw4OrHOUp/w2An2uqvNusrSnv+vBAlBmY8Nc3hytOQCvj2+VpRHHVmSgegsRpJDZ0Gg==" saltValue="kUb/wigrqoZi3bhzhZk8HA==" spinCount="100000" sheet="1" objects="1" scenarios="1"/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5E708-22B1-D34F-81FE-06026224557B}">
  <sheetPr codeName="Sheet18"/>
  <dimension ref="A1:BZ3"/>
  <sheetViews>
    <sheetView zoomScale="90" zoomScaleNormal="90" workbookViewId="0">
      <selection activeCell="BV42" sqref="BV42:BV43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8" ht="112" x14ac:dyDescent="0.15">
      <c r="A1" s="1" t="s">
        <v>139</v>
      </c>
      <c r="B1" s="1" t="s">
        <v>191</v>
      </c>
      <c r="C1" s="2" t="s">
        <v>192</v>
      </c>
      <c r="D1" s="3" t="s">
        <v>193</v>
      </c>
      <c r="E1" s="3" t="s">
        <v>194</v>
      </c>
      <c r="F1" s="3" t="s">
        <v>195</v>
      </c>
      <c r="G1" s="1" t="s">
        <v>196</v>
      </c>
      <c r="H1" s="4" t="s">
        <v>197</v>
      </c>
      <c r="I1" s="4" t="s">
        <v>198</v>
      </c>
      <c r="J1" s="4" t="s">
        <v>41</v>
      </c>
      <c r="K1" s="3" t="s">
        <v>42</v>
      </c>
      <c r="L1" s="5" t="s">
        <v>199</v>
      </c>
      <c r="M1" s="197" t="s">
        <v>250</v>
      </c>
      <c r="N1" s="198" t="s">
        <v>251</v>
      </c>
      <c r="O1" s="7" t="s">
        <v>78</v>
      </c>
      <c r="P1" s="7" t="s">
        <v>200</v>
      </c>
      <c r="Q1" s="198" t="s">
        <v>252</v>
      </c>
      <c r="R1" s="7" t="s">
        <v>201</v>
      </c>
      <c r="S1" s="198" t="s">
        <v>253</v>
      </c>
      <c r="T1" s="7" t="s">
        <v>202</v>
      </c>
      <c r="U1" s="7" t="s">
        <v>203</v>
      </c>
      <c r="V1" s="199" t="s">
        <v>254</v>
      </c>
      <c r="W1" s="200" t="s">
        <v>255</v>
      </c>
      <c r="X1" s="9" t="s">
        <v>204</v>
      </c>
      <c r="Y1" s="9" t="s">
        <v>205</v>
      </c>
      <c r="Z1" s="9" t="s">
        <v>206</v>
      </c>
      <c r="AA1" s="9" t="s">
        <v>207</v>
      </c>
      <c r="AB1" s="9" t="s">
        <v>208</v>
      </c>
      <c r="AC1" s="9" t="s">
        <v>209</v>
      </c>
      <c r="AD1" s="9" t="s">
        <v>210</v>
      </c>
      <c r="AE1" s="200" t="s">
        <v>256</v>
      </c>
      <c r="AF1" s="201" t="s">
        <v>257</v>
      </c>
      <c r="AG1" s="202" t="s">
        <v>211</v>
      </c>
      <c r="AH1" s="202" t="s">
        <v>212</v>
      </c>
      <c r="AI1" s="203" t="s">
        <v>258</v>
      </c>
      <c r="AJ1" s="13" t="s">
        <v>213</v>
      </c>
      <c r="AK1" s="13" t="s">
        <v>214</v>
      </c>
      <c r="AL1" s="13" t="s">
        <v>215</v>
      </c>
      <c r="AM1" s="13" t="s">
        <v>216</v>
      </c>
      <c r="AN1" s="204" t="s">
        <v>259</v>
      </c>
      <c r="AO1" s="205" t="s">
        <v>260</v>
      </c>
      <c r="AP1" s="204" t="s">
        <v>261</v>
      </c>
      <c r="AQ1" s="15" t="s">
        <v>217</v>
      </c>
      <c r="AR1" s="206" t="s">
        <v>218</v>
      </c>
      <c r="AS1" s="206" t="s">
        <v>219</v>
      </c>
      <c r="AT1" s="17" t="s">
        <v>220</v>
      </c>
      <c r="AU1" s="207" t="s">
        <v>138</v>
      </c>
      <c r="AV1" s="19" t="s">
        <v>221</v>
      </c>
      <c r="AW1" s="208" t="s">
        <v>222</v>
      </c>
      <c r="AX1" s="208" t="s">
        <v>223</v>
      </c>
      <c r="AY1" s="208" t="s">
        <v>224</v>
      </c>
      <c r="AZ1" s="209" t="s">
        <v>225</v>
      </c>
      <c r="BA1" s="21" t="s">
        <v>226</v>
      </c>
      <c r="BB1" s="24" t="s">
        <v>227</v>
      </c>
      <c r="BC1" s="23" t="s">
        <v>228</v>
      </c>
      <c r="BD1" s="24" t="s">
        <v>229</v>
      </c>
      <c r="BE1" s="23" t="s">
        <v>230</v>
      </c>
      <c r="BF1" s="24" t="s">
        <v>231</v>
      </c>
      <c r="BG1" s="23" t="s">
        <v>232</v>
      </c>
      <c r="BH1" s="24" t="s">
        <v>233</v>
      </c>
      <c r="BI1" s="26" t="s">
        <v>234</v>
      </c>
      <c r="BJ1" s="24" t="s">
        <v>235</v>
      </c>
      <c r="BK1" s="26" t="s">
        <v>236</v>
      </c>
      <c r="BL1" s="4" t="s">
        <v>237</v>
      </c>
      <c r="BM1" s="4" t="s">
        <v>238</v>
      </c>
      <c r="BN1" s="4" t="s">
        <v>239</v>
      </c>
      <c r="BO1" s="4" t="s">
        <v>240</v>
      </c>
      <c r="BP1" s="4" t="s">
        <v>241</v>
      </c>
      <c r="BQ1" s="4" t="s">
        <v>169</v>
      </c>
      <c r="BR1" s="4" t="s">
        <v>170</v>
      </c>
      <c r="BS1" s="2" t="s">
        <v>242</v>
      </c>
      <c r="BT1" s="2" t="s">
        <v>243</v>
      </c>
      <c r="BU1" s="4" t="s">
        <v>244</v>
      </c>
      <c r="BV1" s="4" t="s">
        <v>245</v>
      </c>
      <c r="BW1" s="4" t="s">
        <v>246</v>
      </c>
      <c r="BX1" s="2" t="s">
        <v>247</v>
      </c>
      <c r="BY1" s="4" t="s">
        <v>248</v>
      </c>
      <c r="BZ1" s="1" t="s">
        <v>249</v>
      </c>
    </row>
    <row r="2" spans="1:78" x14ac:dyDescent="0.15">
      <c r="A2" s="29">
        <v>786</v>
      </c>
      <c r="B2" s="30">
        <v>42657</v>
      </c>
      <c r="C2" s="31" t="s">
        <v>173</v>
      </c>
      <c r="D2" s="32" t="s">
        <v>174</v>
      </c>
      <c r="E2" s="32"/>
      <c r="F2" s="32" t="s">
        <v>175</v>
      </c>
      <c r="G2" s="33">
        <v>42551</v>
      </c>
      <c r="H2" s="34" t="s">
        <v>176</v>
      </c>
      <c r="I2" s="34" t="s">
        <v>177</v>
      </c>
      <c r="J2" s="34"/>
      <c r="K2" s="35" t="s">
        <v>178</v>
      </c>
      <c r="L2" s="35" t="s">
        <v>179</v>
      </c>
      <c r="M2" s="170">
        <v>72.909090909090907</v>
      </c>
      <c r="N2" s="170">
        <v>27.563636363636363</v>
      </c>
      <c r="O2" s="32"/>
      <c r="P2" s="32"/>
      <c r="Q2" s="170"/>
      <c r="R2" s="32"/>
      <c r="S2" s="170"/>
      <c r="T2" s="32"/>
      <c r="U2" s="32"/>
      <c r="V2" s="170"/>
      <c r="W2" s="170"/>
      <c r="X2" s="32"/>
      <c r="Y2" s="32"/>
      <c r="Z2" s="32"/>
      <c r="AA2" s="32"/>
      <c r="AB2" s="32"/>
      <c r="AC2" s="32"/>
      <c r="AD2" s="32"/>
      <c r="AE2" s="170"/>
      <c r="AF2" s="170"/>
      <c r="AG2" s="32"/>
      <c r="AH2" s="32"/>
      <c r="AI2" s="170"/>
      <c r="AJ2" s="32"/>
      <c r="AK2" s="32"/>
      <c r="AL2" s="32"/>
      <c r="AM2" s="32"/>
      <c r="AN2" s="170"/>
      <c r="AO2" s="32"/>
      <c r="AP2" s="170"/>
      <c r="AQ2" s="32" t="s">
        <v>180</v>
      </c>
      <c r="AR2" s="35" t="s">
        <v>177</v>
      </c>
      <c r="AS2" s="36"/>
      <c r="AT2" s="36"/>
      <c r="AU2" s="36" t="s">
        <v>181</v>
      </c>
      <c r="AV2" s="36">
        <v>9.1300000000000008</v>
      </c>
      <c r="AW2" s="36"/>
      <c r="AX2" s="36"/>
      <c r="AY2" s="36"/>
      <c r="AZ2" s="36" t="s">
        <v>177</v>
      </c>
      <c r="BA2" s="36"/>
      <c r="BB2" s="36">
        <v>0</v>
      </c>
      <c r="BC2" s="36">
        <v>0</v>
      </c>
      <c r="BD2" s="36">
        <v>0</v>
      </c>
      <c r="BE2" s="36">
        <v>0</v>
      </c>
      <c r="BF2" s="36">
        <v>0</v>
      </c>
      <c r="BG2" s="36">
        <v>0</v>
      </c>
      <c r="BH2" s="36">
        <v>0</v>
      </c>
      <c r="BI2" s="36">
        <v>0</v>
      </c>
      <c r="BJ2" s="34">
        <v>0</v>
      </c>
      <c r="BK2" s="34">
        <v>0</v>
      </c>
      <c r="BL2" s="36"/>
      <c r="BM2" s="36" t="s">
        <v>177</v>
      </c>
      <c r="BN2" s="34"/>
      <c r="BO2" s="34" t="s">
        <v>177</v>
      </c>
      <c r="BP2" s="34"/>
      <c r="BQ2" s="34"/>
      <c r="BR2" s="34"/>
      <c r="BS2" s="35"/>
      <c r="BT2" s="35"/>
      <c r="BU2" s="36"/>
      <c r="BV2" s="36" t="s">
        <v>177</v>
      </c>
      <c r="BW2" s="35"/>
      <c r="BY2" t="s">
        <v>189</v>
      </c>
      <c r="BZ2" t="s">
        <v>190</v>
      </c>
    </row>
    <row r="3" spans="1:78" x14ac:dyDescent="0.15">
      <c r="A3" s="29">
        <v>787</v>
      </c>
      <c r="B3" s="30">
        <v>42657</v>
      </c>
      <c r="C3" s="31" t="s">
        <v>173</v>
      </c>
      <c r="D3" s="32" t="s">
        <v>174</v>
      </c>
      <c r="E3" s="32"/>
      <c r="F3" s="32" t="s">
        <v>183</v>
      </c>
      <c r="G3" s="33">
        <v>42551</v>
      </c>
      <c r="H3" s="34" t="s">
        <v>176</v>
      </c>
      <c r="I3" s="34" t="s">
        <v>177</v>
      </c>
      <c r="J3" s="34"/>
      <c r="K3" s="35" t="s">
        <v>178</v>
      </c>
      <c r="L3" s="35" t="s">
        <v>179</v>
      </c>
      <c r="M3" s="170">
        <v>72.909090909090907</v>
      </c>
      <c r="N3" s="170">
        <v>35.263636363636358</v>
      </c>
      <c r="O3" s="32"/>
      <c r="P3" s="32"/>
      <c r="Q3" s="170"/>
      <c r="R3" s="32"/>
      <c r="S3" s="170"/>
      <c r="T3" s="32"/>
      <c r="U3" s="32"/>
      <c r="V3" s="170"/>
      <c r="W3" s="170">
        <v>19.845454545454544</v>
      </c>
      <c r="X3" s="32"/>
      <c r="Y3" s="32"/>
      <c r="Z3" s="32"/>
      <c r="AA3" s="32"/>
      <c r="AB3" s="32"/>
      <c r="AC3" s="32"/>
      <c r="AD3" s="32"/>
      <c r="AE3" s="170"/>
      <c r="AF3" s="170"/>
      <c r="AG3" s="32"/>
      <c r="AH3" s="32"/>
      <c r="AI3" s="170"/>
      <c r="AJ3" s="32"/>
      <c r="AK3" s="32"/>
      <c r="AL3" s="32"/>
      <c r="AM3" s="35"/>
      <c r="AN3" s="196"/>
      <c r="AO3" s="35"/>
      <c r="AP3" s="196"/>
      <c r="AQ3" s="35" t="s">
        <v>184</v>
      </c>
      <c r="AR3" s="35" t="s">
        <v>177</v>
      </c>
      <c r="AS3" s="36"/>
      <c r="AT3" s="36"/>
      <c r="AU3" s="36" t="s">
        <v>181</v>
      </c>
      <c r="AV3" s="36">
        <v>9.1300000000000008</v>
      </c>
      <c r="AW3" s="36"/>
      <c r="AX3" s="36"/>
      <c r="AY3" s="36"/>
      <c r="AZ3" s="36" t="s">
        <v>177</v>
      </c>
      <c r="BA3" s="36"/>
      <c r="BB3" s="36">
        <v>0</v>
      </c>
      <c r="BC3" s="36">
        <v>0</v>
      </c>
      <c r="BD3" s="36">
        <v>0</v>
      </c>
      <c r="BE3" s="36">
        <v>0</v>
      </c>
      <c r="BF3" s="36">
        <v>0</v>
      </c>
      <c r="BG3" s="36">
        <v>0</v>
      </c>
      <c r="BH3" s="36">
        <v>0</v>
      </c>
      <c r="BI3" s="36">
        <v>0</v>
      </c>
      <c r="BJ3" s="34">
        <v>0</v>
      </c>
      <c r="BK3" s="34">
        <v>0</v>
      </c>
      <c r="BL3" s="36"/>
      <c r="BM3" s="36" t="s">
        <v>177</v>
      </c>
      <c r="BN3" s="34"/>
      <c r="BO3" s="34" t="s">
        <v>177</v>
      </c>
      <c r="BP3" s="34"/>
      <c r="BQ3" s="34"/>
      <c r="BR3" s="34"/>
      <c r="BS3" s="35"/>
      <c r="BT3" s="35"/>
      <c r="BU3" s="36"/>
      <c r="BV3" s="36" t="s">
        <v>177</v>
      </c>
      <c r="BW3" s="35"/>
      <c r="BY3" t="s">
        <v>189</v>
      </c>
      <c r="BZ3" t="s">
        <v>190</v>
      </c>
    </row>
  </sheetData>
  <sheetProtection algorithmName="SHA-512" hashValue="y8ko4j18Ekq8tLXzwRlJaNBddcr/y8n/joKLaNs9LeCvH1/5C1EYrLy+Qp4L5AKow5PYn80i7IhV2+Bf4X3AgQ==" saltValue="Pcsg3TDrHb26fS5S42rweg==" spinCount="100000" sheet="1" objects="1" scenarios="1"/>
  <pageMargins left="0.75" right="0.75" top="1" bottom="1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D515A-C8C7-344F-AD82-A76526D760BD}">
  <sheetPr codeName="Sheet10"/>
  <dimension ref="A1:BY3"/>
  <sheetViews>
    <sheetView topLeftCell="BF1" zoomScale="90" zoomScaleNormal="90" workbookViewId="0">
      <selection activeCell="BV42" sqref="BV42:BV43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7" ht="112" x14ac:dyDescent="0.15">
      <c r="A1" s="1" t="s">
        <v>139</v>
      </c>
      <c r="B1" s="1" t="s">
        <v>140</v>
      </c>
      <c r="C1" s="2" t="s">
        <v>34</v>
      </c>
      <c r="D1" s="3" t="s">
        <v>35</v>
      </c>
      <c r="E1" s="3" t="s">
        <v>36</v>
      </c>
      <c r="F1" s="3" t="s">
        <v>37</v>
      </c>
      <c r="G1" s="1" t="s">
        <v>38</v>
      </c>
      <c r="H1" s="4" t="s">
        <v>39</v>
      </c>
      <c r="I1" s="4" t="s">
        <v>40</v>
      </c>
      <c r="J1" s="4" t="s">
        <v>41</v>
      </c>
      <c r="K1" s="3" t="s">
        <v>42</v>
      </c>
      <c r="L1" s="5" t="s">
        <v>117</v>
      </c>
      <c r="M1" s="6" t="s">
        <v>43</v>
      </c>
      <c r="N1" s="7" t="s">
        <v>118</v>
      </c>
      <c r="O1" s="7" t="s">
        <v>78</v>
      </c>
      <c r="P1" s="7" t="s">
        <v>119</v>
      </c>
      <c r="Q1" s="7" t="s">
        <v>120</v>
      </c>
      <c r="R1" s="7" t="s">
        <v>121</v>
      </c>
      <c r="S1" s="7" t="s">
        <v>122</v>
      </c>
      <c r="T1" s="7" t="s">
        <v>123</v>
      </c>
      <c r="U1" s="7" t="s">
        <v>124</v>
      </c>
      <c r="V1" s="8" t="s">
        <v>125</v>
      </c>
      <c r="W1" s="9" t="s">
        <v>126</v>
      </c>
      <c r="X1" s="9" t="s">
        <v>127</v>
      </c>
      <c r="Y1" s="9" t="s">
        <v>128</v>
      </c>
      <c r="Z1" s="9" t="s">
        <v>129</v>
      </c>
      <c r="AA1" s="9" t="s">
        <v>130</v>
      </c>
      <c r="AB1" s="9" t="s">
        <v>131</v>
      </c>
      <c r="AC1" s="9" t="s">
        <v>132</v>
      </c>
      <c r="AD1" s="10" t="s">
        <v>133</v>
      </c>
      <c r="AE1" s="10" t="s">
        <v>134</v>
      </c>
      <c r="AF1" s="11" t="s">
        <v>135</v>
      </c>
      <c r="AG1" s="12" t="s">
        <v>136</v>
      </c>
      <c r="AH1" s="12" t="s">
        <v>137</v>
      </c>
      <c r="AI1" s="13" t="s">
        <v>64</v>
      </c>
      <c r="AJ1" s="13" t="s">
        <v>65</v>
      </c>
      <c r="AK1" s="13" t="s">
        <v>66</v>
      </c>
      <c r="AL1" s="13" t="s">
        <v>67</v>
      </c>
      <c r="AM1" s="13" t="s">
        <v>68</v>
      </c>
      <c r="AN1" s="14" t="s">
        <v>69</v>
      </c>
      <c r="AO1" s="14" t="s">
        <v>70</v>
      </c>
      <c r="AP1" s="14" t="s">
        <v>71</v>
      </c>
      <c r="AQ1" s="15" t="s">
        <v>72</v>
      </c>
      <c r="AR1" s="16" t="s">
        <v>73</v>
      </c>
      <c r="AS1" s="16" t="s">
        <v>74</v>
      </c>
      <c r="AT1" s="17" t="s">
        <v>75</v>
      </c>
      <c r="AU1" s="18" t="s">
        <v>138</v>
      </c>
      <c r="AV1" s="19" t="s">
        <v>76</v>
      </c>
      <c r="AW1" s="18"/>
      <c r="AX1" s="18"/>
      <c r="AY1" s="18"/>
      <c r="AZ1" s="20" t="s">
        <v>77</v>
      </c>
      <c r="BA1" s="21" t="s">
        <v>2</v>
      </c>
      <c r="BB1" s="22" t="s">
        <v>3</v>
      </c>
      <c r="BC1" s="23" t="s">
        <v>4</v>
      </c>
      <c r="BD1" s="24" t="s">
        <v>5</v>
      </c>
      <c r="BE1" s="23" t="s">
        <v>6</v>
      </c>
      <c r="BF1" s="24" t="s">
        <v>7</v>
      </c>
      <c r="BG1" s="25" t="s">
        <v>90</v>
      </c>
      <c r="BH1" s="22" t="s">
        <v>91</v>
      </c>
      <c r="BI1" s="26" t="s">
        <v>92</v>
      </c>
      <c r="BJ1" s="22" t="s">
        <v>93</v>
      </c>
      <c r="BK1" s="26" t="s">
        <v>94</v>
      </c>
      <c r="BL1" s="4" t="s">
        <v>95</v>
      </c>
      <c r="BM1" s="4" t="s">
        <v>12</v>
      </c>
      <c r="BN1" s="4" t="s">
        <v>13</v>
      </c>
      <c r="BO1" s="4" t="s">
        <v>14</v>
      </c>
      <c r="BP1" s="4" t="s">
        <v>15</v>
      </c>
      <c r="BQ1" s="4" t="s">
        <v>169</v>
      </c>
      <c r="BR1" s="4" t="s">
        <v>170</v>
      </c>
      <c r="BS1" s="27" t="s">
        <v>16</v>
      </c>
      <c r="BT1" s="27" t="s">
        <v>102</v>
      </c>
      <c r="BU1" s="28" t="s">
        <v>103</v>
      </c>
      <c r="BV1" s="28" t="s">
        <v>104</v>
      </c>
      <c r="BW1" s="2" t="s">
        <v>247</v>
      </c>
      <c r="BX1" s="4" t="s">
        <v>248</v>
      </c>
      <c r="BY1" s="1" t="s">
        <v>249</v>
      </c>
    </row>
    <row r="2" spans="1:77" x14ac:dyDescent="0.15">
      <c r="A2" s="29">
        <v>786</v>
      </c>
      <c r="B2" s="30">
        <v>42475</v>
      </c>
      <c r="C2" s="31" t="s">
        <v>173</v>
      </c>
      <c r="D2" s="32" t="s">
        <v>174</v>
      </c>
      <c r="E2" s="32"/>
      <c r="F2" s="32" t="s">
        <v>175</v>
      </c>
      <c r="G2" s="33">
        <v>42185</v>
      </c>
      <c r="H2" s="34" t="s">
        <v>176</v>
      </c>
      <c r="I2" s="34" t="s">
        <v>177</v>
      </c>
      <c r="J2" s="34"/>
      <c r="K2" s="35" t="s">
        <v>178</v>
      </c>
      <c r="L2" s="35" t="s">
        <v>179</v>
      </c>
      <c r="M2" s="170">
        <v>72.909090909090907</v>
      </c>
      <c r="N2" s="170">
        <v>27.563636363636363</v>
      </c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 t="s">
        <v>180</v>
      </c>
      <c r="AR2" s="35" t="s">
        <v>177</v>
      </c>
      <c r="AS2" s="36"/>
      <c r="AT2" s="36"/>
      <c r="AU2" s="36" t="s">
        <v>181</v>
      </c>
      <c r="AV2" s="36">
        <v>30.32</v>
      </c>
      <c r="AW2" s="36"/>
      <c r="AX2" s="36"/>
      <c r="AY2" s="36"/>
      <c r="AZ2" s="36" t="s">
        <v>177</v>
      </c>
      <c r="BA2" s="36"/>
      <c r="BB2" s="36">
        <v>0</v>
      </c>
      <c r="BC2" s="36">
        <v>0</v>
      </c>
      <c r="BD2" s="36">
        <v>0</v>
      </c>
      <c r="BE2" s="36">
        <v>0</v>
      </c>
      <c r="BF2" s="36">
        <v>0</v>
      </c>
      <c r="BG2" s="36">
        <v>0</v>
      </c>
      <c r="BH2" s="36">
        <v>0</v>
      </c>
      <c r="BI2" s="36">
        <v>0</v>
      </c>
      <c r="BJ2" s="34">
        <v>0</v>
      </c>
      <c r="BK2" s="34">
        <v>0</v>
      </c>
      <c r="BL2" s="36"/>
      <c r="BM2" s="36" t="s">
        <v>177</v>
      </c>
      <c r="BN2" s="34"/>
      <c r="BO2" s="34" t="s">
        <v>177</v>
      </c>
      <c r="BP2" s="34"/>
      <c r="BQ2" s="34"/>
      <c r="BR2" s="34"/>
      <c r="BS2" s="35"/>
      <c r="BT2" s="35"/>
      <c r="BU2" s="36"/>
      <c r="BV2" s="36" t="s">
        <v>177</v>
      </c>
      <c r="BX2" t="s">
        <v>182</v>
      </c>
      <c r="BY2" t="s">
        <v>166</v>
      </c>
    </row>
    <row r="3" spans="1:77" x14ac:dyDescent="0.15">
      <c r="A3" s="29">
        <v>787</v>
      </c>
      <c r="B3" s="30">
        <v>42475</v>
      </c>
      <c r="C3" s="31" t="s">
        <v>173</v>
      </c>
      <c r="D3" s="32" t="s">
        <v>174</v>
      </c>
      <c r="E3" s="32"/>
      <c r="F3" s="32" t="s">
        <v>183</v>
      </c>
      <c r="G3" s="33">
        <v>42185</v>
      </c>
      <c r="H3" s="34" t="s">
        <v>176</v>
      </c>
      <c r="I3" s="34" t="s">
        <v>177</v>
      </c>
      <c r="J3" s="34"/>
      <c r="K3" s="35" t="s">
        <v>178</v>
      </c>
      <c r="L3" s="35" t="s">
        <v>179</v>
      </c>
      <c r="M3" s="170">
        <v>72.909090909090907</v>
      </c>
      <c r="N3" s="170">
        <v>35.263636363636358</v>
      </c>
      <c r="O3" s="32"/>
      <c r="P3" s="32"/>
      <c r="Q3" s="32"/>
      <c r="R3" s="32"/>
      <c r="S3" s="32"/>
      <c r="T3" s="32"/>
      <c r="U3" s="32"/>
      <c r="V3" s="32"/>
      <c r="W3" s="170">
        <v>19.845454545454544</v>
      </c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5"/>
      <c r="AN3" s="35"/>
      <c r="AO3" s="35"/>
      <c r="AP3" s="35"/>
      <c r="AQ3" s="35" t="s">
        <v>184</v>
      </c>
      <c r="AR3" s="35" t="s">
        <v>177</v>
      </c>
      <c r="AS3" s="36"/>
      <c r="AT3" s="36"/>
      <c r="AU3" s="36" t="s">
        <v>181</v>
      </c>
      <c r="AV3" s="36">
        <v>30.32</v>
      </c>
      <c r="AW3" s="36"/>
      <c r="AX3" s="36"/>
      <c r="AY3" s="36"/>
      <c r="AZ3" s="36" t="s">
        <v>177</v>
      </c>
      <c r="BA3" s="36"/>
      <c r="BB3" s="36">
        <v>0</v>
      </c>
      <c r="BC3" s="36">
        <v>0</v>
      </c>
      <c r="BD3" s="36">
        <v>0</v>
      </c>
      <c r="BE3" s="36">
        <v>0</v>
      </c>
      <c r="BF3" s="36">
        <v>0</v>
      </c>
      <c r="BG3" s="36">
        <v>0</v>
      </c>
      <c r="BH3" s="36">
        <v>0</v>
      </c>
      <c r="BI3" s="36">
        <v>0</v>
      </c>
      <c r="BJ3" s="34">
        <v>0</v>
      </c>
      <c r="BK3" s="34">
        <v>0</v>
      </c>
      <c r="BL3" s="36"/>
      <c r="BM3" s="36" t="s">
        <v>177</v>
      </c>
      <c r="BN3" s="34"/>
      <c r="BO3" s="34" t="s">
        <v>177</v>
      </c>
      <c r="BP3" s="34"/>
      <c r="BQ3" s="34"/>
      <c r="BR3" s="34"/>
      <c r="BS3" s="35"/>
      <c r="BT3" s="35"/>
      <c r="BU3" s="36"/>
      <c r="BV3" s="36" t="s">
        <v>177</v>
      </c>
      <c r="BX3" t="s">
        <v>182</v>
      </c>
      <c r="BY3" t="s">
        <v>166</v>
      </c>
    </row>
  </sheetData>
  <sheetProtection algorithmName="SHA-512" hashValue="9VodQeHee2kt3kEAkTcMhvy6QnGJ0WyVrkL16Eo3YLLXbox49MbQLzZ4TysMyotrHk5QNk4a3di1c9Fe59gESA==" saltValue="expU6GUdb4pky4y1nU2SKQ==" spinCount="100000" sheet="1" objects="1" scenarios="1"/>
  <pageMargins left="0.75" right="0.75" top="1" bottom="1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D2A1E-72C3-9047-85B8-79EF2741FB6D}">
  <sheetPr codeName="Sheet11"/>
  <dimension ref="A1:BY3"/>
  <sheetViews>
    <sheetView zoomScale="90" zoomScaleNormal="90" workbookViewId="0">
      <selection activeCell="AW12" sqref="AW12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7" ht="112" x14ac:dyDescent="0.15">
      <c r="A1" s="1" t="s">
        <v>139</v>
      </c>
      <c r="B1" s="1" t="s">
        <v>140</v>
      </c>
      <c r="C1" s="2" t="s">
        <v>34</v>
      </c>
      <c r="D1" s="3" t="s">
        <v>35</v>
      </c>
      <c r="E1" s="3" t="s">
        <v>36</v>
      </c>
      <c r="F1" s="3" t="s">
        <v>37</v>
      </c>
      <c r="G1" s="1" t="s">
        <v>38</v>
      </c>
      <c r="H1" s="4" t="s">
        <v>39</v>
      </c>
      <c r="I1" s="4" t="s">
        <v>40</v>
      </c>
      <c r="J1" s="4" t="s">
        <v>41</v>
      </c>
      <c r="K1" s="3" t="s">
        <v>42</v>
      </c>
      <c r="L1" s="5" t="s">
        <v>117</v>
      </c>
      <c r="M1" s="6" t="s">
        <v>43</v>
      </c>
      <c r="N1" s="7" t="s">
        <v>118</v>
      </c>
      <c r="O1" s="7" t="s">
        <v>78</v>
      </c>
      <c r="P1" s="7" t="s">
        <v>119</v>
      </c>
      <c r="Q1" s="7" t="s">
        <v>120</v>
      </c>
      <c r="R1" s="7" t="s">
        <v>121</v>
      </c>
      <c r="S1" s="7" t="s">
        <v>122</v>
      </c>
      <c r="T1" s="7" t="s">
        <v>123</v>
      </c>
      <c r="U1" s="7" t="s">
        <v>124</v>
      </c>
      <c r="V1" s="8" t="s">
        <v>125</v>
      </c>
      <c r="W1" s="9" t="s">
        <v>126</v>
      </c>
      <c r="X1" s="9" t="s">
        <v>127</v>
      </c>
      <c r="Y1" s="9" t="s">
        <v>128</v>
      </c>
      <c r="Z1" s="9" t="s">
        <v>129</v>
      </c>
      <c r="AA1" s="9" t="s">
        <v>130</v>
      </c>
      <c r="AB1" s="9" t="s">
        <v>131</v>
      </c>
      <c r="AC1" s="9" t="s">
        <v>132</v>
      </c>
      <c r="AD1" s="10" t="s">
        <v>133</v>
      </c>
      <c r="AE1" s="10" t="s">
        <v>134</v>
      </c>
      <c r="AF1" s="11" t="s">
        <v>135</v>
      </c>
      <c r="AG1" s="12" t="s">
        <v>136</v>
      </c>
      <c r="AH1" s="12" t="s">
        <v>137</v>
      </c>
      <c r="AI1" s="13" t="s">
        <v>64</v>
      </c>
      <c r="AJ1" s="13" t="s">
        <v>65</v>
      </c>
      <c r="AK1" s="13" t="s">
        <v>66</v>
      </c>
      <c r="AL1" s="13" t="s">
        <v>67</v>
      </c>
      <c r="AM1" s="13" t="s">
        <v>68</v>
      </c>
      <c r="AN1" s="14" t="s">
        <v>69</v>
      </c>
      <c r="AO1" s="14" t="s">
        <v>70</v>
      </c>
      <c r="AP1" s="14" t="s">
        <v>71</v>
      </c>
      <c r="AQ1" s="15" t="s">
        <v>72</v>
      </c>
      <c r="AR1" s="16" t="s">
        <v>73</v>
      </c>
      <c r="AS1" s="16" t="s">
        <v>74</v>
      </c>
      <c r="AT1" s="17" t="s">
        <v>75</v>
      </c>
      <c r="AU1" s="18" t="s">
        <v>138</v>
      </c>
      <c r="AV1" s="19" t="s">
        <v>76</v>
      </c>
      <c r="AW1" s="18"/>
      <c r="AX1" s="18"/>
      <c r="AY1" s="18"/>
      <c r="AZ1" s="20" t="s">
        <v>77</v>
      </c>
      <c r="BA1" s="21" t="s">
        <v>2</v>
      </c>
      <c r="BB1" s="22" t="s">
        <v>3</v>
      </c>
      <c r="BC1" s="23" t="s">
        <v>4</v>
      </c>
      <c r="BD1" s="24" t="s">
        <v>5</v>
      </c>
      <c r="BE1" s="23" t="s">
        <v>6</v>
      </c>
      <c r="BF1" s="24" t="s">
        <v>7</v>
      </c>
      <c r="BG1" s="25" t="s">
        <v>90</v>
      </c>
      <c r="BH1" s="22" t="s">
        <v>91</v>
      </c>
      <c r="BI1" s="26" t="s">
        <v>92</v>
      </c>
      <c r="BJ1" s="22" t="s">
        <v>93</v>
      </c>
      <c r="BK1" s="26" t="s">
        <v>94</v>
      </c>
      <c r="BL1" s="4" t="s">
        <v>95</v>
      </c>
      <c r="BM1" s="4" t="s">
        <v>12</v>
      </c>
      <c r="BN1" s="4" t="s">
        <v>13</v>
      </c>
      <c r="BO1" s="4" t="s">
        <v>14</v>
      </c>
      <c r="BP1" s="4" t="s">
        <v>15</v>
      </c>
      <c r="BQ1" s="4" t="s">
        <v>169</v>
      </c>
      <c r="BR1" s="4" t="s">
        <v>170</v>
      </c>
      <c r="BS1" s="27" t="s">
        <v>16</v>
      </c>
      <c r="BT1" s="27" t="s">
        <v>102</v>
      </c>
      <c r="BU1" s="28" t="s">
        <v>103</v>
      </c>
      <c r="BV1" s="28" t="s">
        <v>104</v>
      </c>
      <c r="BW1" s="27" t="s">
        <v>106</v>
      </c>
    </row>
    <row r="2" spans="1:77" x14ac:dyDescent="0.15">
      <c r="A2" s="29">
        <v>786</v>
      </c>
      <c r="B2" s="30">
        <v>42291</v>
      </c>
      <c r="C2" s="31" t="s">
        <v>173</v>
      </c>
      <c r="D2" s="32" t="s">
        <v>174</v>
      </c>
      <c r="E2" s="32"/>
      <c r="F2" s="32" t="s">
        <v>175</v>
      </c>
      <c r="G2" s="33">
        <v>42185</v>
      </c>
      <c r="H2" s="34" t="s">
        <v>176</v>
      </c>
      <c r="I2" s="34" t="s">
        <v>177</v>
      </c>
      <c r="J2" s="34"/>
      <c r="K2" s="35" t="s">
        <v>178</v>
      </c>
      <c r="L2" s="35" t="s">
        <v>179</v>
      </c>
      <c r="M2" s="170">
        <v>72.909090909090907</v>
      </c>
      <c r="N2" s="170">
        <v>27.563636363636363</v>
      </c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 t="s">
        <v>180</v>
      </c>
      <c r="AR2" s="35" t="s">
        <v>177</v>
      </c>
      <c r="AS2" s="36"/>
      <c r="AT2" s="36"/>
      <c r="AU2" s="36" t="s">
        <v>181</v>
      </c>
      <c r="AV2" s="36">
        <v>30.32</v>
      </c>
      <c r="AW2" s="36"/>
      <c r="AX2" s="36"/>
      <c r="AY2" s="36"/>
      <c r="AZ2" s="36" t="s">
        <v>177</v>
      </c>
      <c r="BA2" s="36"/>
      <c r="BB2" s="36">
        <v>0</v>
      </c>
      <c r="BC2" s="36">
        <v>0</v>
      </c>
      <c r="BD2" s="36">
        <v>0</v>
      </c>
      <c r="BE2" s="36">
        <v>0</v>
      </c>
      <c r="BF2" s="36">
        <v>0</v>
      </c>
      <c r="BG2" s="36">
        <v>0</v>
      </c>
      <c r="BH2" s="36">
        <v>0</v>
      </c>
      <c r="BI2" s="36">
        <v>0</v>
      </c>
      <c r="BJ2" s="34">
        <v>0</v>
      </c>
      <c r="BK2" s="34">
        <v>0</v>
      </c>
      <c r="BL2" s="36"/>
      <c r="BM2" s="36" t="s">
        <v>177</v>
      </c>
      <c r="BN2" s="34"/>
      <c r="BO2" s="34" t="s">
        <v>177</v>
      </c>
      <c r="BP2" s="34"/>
      <c r="BQ2" s="34"/>
      <c r="BR2" s="34"/>
      <c r="BS2" s="35"/>
      <c r="BT2" s="35"/>
      <c r="BU2" s="36"/>
      <c r="BV2" s="36" t="s">
        <v>177</v>
      </c>
      <c r="BW2" s="35"/>
      <c r="BX2" t="s">
        <v>182</v>
      </c>
      <c r="BY2" t="s">
        <v>166</v>
      </c>
    </row>
    <row r="3" spans="1:77" x14ac:dyDescent="0.15">
      <c r="A3" s="29">
        <v>787</v>
      </c>
      <c r="B3" s="30">
        <v>42291</v>
      </c>
      <c r="C3" s="31" t="s">
        <v>173</v>
      </c>
      <c r="D3" s="32" t="s">
        <v>174</v>
      </c>
      <c r="E3" s="32"/>
      <c r="F3" s="32" t="s">
        <v>183</v>
      </c>
      <c r="G3" s="33">
        <v>42185</v>
      </c>
      <c r="H3" s="34" t="s">
        <v>176</v>
      </c>
      <c r="I3" s="34" t="s">
        <v>177</v>
      </c>
      <c r="J3" s="34"/>
      <c r="K3" s="35" t="s">
        <v>178</v>
      </c>
      <c r="L3" s="35" t="s">
        <v>179</v>
      </c>
      <c r="M3" s="170">
        <v>72.909090909090907</v>
      </c>
      <c r="N3" s="170">
        <v>35.263636363636358</v>
      </c>
      <c r="O3" s="32"/>
      <c r="P3" s="32"/>
      <c r="Q3" s="32"/>
      <c r="R3" s="32"/>
      <c r="S3" s="32"/>
      <c r="T3" s="32"/>
      <c r="U3" s="32"/>
      <c r="V3" s="32"/>
      <c r="W3" s="170">
        <v>19.845454545454544</v>
      </c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5"/>
      <c r="AN3" s="35"/>
      <c r="AO3" s="35"/>
      <c r="AP3" s="35"/>
      <c r="AQ3" s="35" t="s">
        <v>184</v>
      </c>
      <c r="AR3" s="35" t="s">
        <v>177</v>
      </c>
      <c r="AS3" s="36"/>
      <c r="AT3" s="36"/>
      <c r="AU3" s="36" t="s">
        <v>181</v>
      </c>
      <c r="AV3" s="36">
        <v>30.32</v>
      </c>
      <c r="AW3" s="36"/>
      <c r="AX3" s="36"/>
      <c r="AY3" s="36"/>
      <c r="AZ3" s="36" t="s">
        <v>177</v>
      </c>
      <c r="BA3" s="36"/>
      <c r="BB3" s="36">
        <v>0</v>
      </c>
      <c r="BC3" s="36">
        <v>0</v>
      </c>
      <c r="BD3" s="36">
        <v>0</v>
      </c>
      <c r="BE3" s="36">
        <v>0</v>
      </c>
      <c r="BF3" s="36">
        <v>0</v>
      </c>
      <c r="BG3" s="36">
        <v>0</v>
      </c>
      <c r="BH3" s="36">
        <v>0</v>
      </c>
      <c r="BI3" s="36">
        <v>0</v>
      </c>
      <c r="BJ3" s="34">
        <v>0</v>
      </c>
      <c r="BK3" s="34">
        <v>0</v>
      </c>
      <c r="BL3" s="36"/>
      <c r="BM3" s="36" t="s">
        <v>177</v>
      </c>
      <c r="BN3" s="34"/>
      <c r="BO3" s="34" t="s">
        <v>177</v>
      </c>
      <c r="BP3" s="34"/>
      <c r="BQ3" s="34"/>
      <c r="BR3" s="34"/>
      <c r="BS3" s="35"/>
      <c r="BT3" s="35"/>
      <c r="BU3" s="36"/>
      <c r="BV3" s="36" t="s">
        <v>177</v>
      </c>
      <c r="BW3" s="35"/>
      <c r="BX3" t="s">
        <v>182</v>
      </c>
      <c r="BY3" t="s">
        <v>166</v>
      </c>
    </row>
  </sheetData>
  <sheetProtection algorithmName="SHA-512" hashValue="SjjM3GvO/bJL1Rd0hcLo2L9MLvee0LksAuWfuEp2W5WS7r9gZrOi59TdTER1AIHI8/QEoMg1YoWRWtpdkPfnlA==" saltValue="R77HZXYViY7o4ztmdEEWNQ==" spinCount="100000" sheet="1" objects="1" scenarios="1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00D10-C832-2149-89F5-26A801543DBE}">
  <sheetPr codeName="Sheet25">
    <tabColor theme="4" tint="0.79998168889431442"/>
  </sheetPr>
  <dimension ref="A1:AR56"/>
  <sheetViews>
    <sheetView zoomScale="90" zoomScaleNormal="90" workbookViewId="0">
      <selection activeCell="V8" sqref="V8"/>
    </sheetView>
  </sheetViews>
  <sheetFormatPr baseColWidth="10" defaultRowHeight="13" x14ac:dyDescent="0.15"/>
  <cols>
    <col min="1" max="2" width="20.33203125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30" width="7.5" customWidth="1"/>
  </cols>
  <sheetData>
    <row r="1" spans="1:44" s="230" customFormat="1" ht="14" x14ac:dyDescent="0.15">
      <c r="A1" s="105" t="s">
        <v>62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6"/>
      <c r="AF1" s="106"/>
      <c r="AG1" s="106"/>
      <c r="AH1" s="106"/>
      <c r="AI1" s="106"/>
      <c r="AJ1" s="106"/>
      <c r="AK1" s="106"/>
      <c r="AL1" s="106"/>
      <c r="AM1" s="106"/>
      <c r="AN1" s="106"/>
      <c r="AO1" s="106"/>
      <c r="AP1" s="106"/>
      <c r="AQ1" s="106"/>
      <c r="AR1" s="106"/>
    </row>
    <row r="2" spans="1:44" s="230" customFormat="1" ht="14" x14ac:dyDescent="0.15">
      <c r="A2" s="107" t="s">
        <v>61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6"/>
      <c r="AF2" s="106"/>
      <c r="AG2" s="106"/>
      <c r="AH2" s="106"/>
      <c r="AI2" s="106"/>
      <c r="AJ2" s="106"/>
      <c r="AK2" s="106"/>
      <c r="AL2" s="106"/>
      <c r="AM2" s="106"/>
      <c r="AN2" s="106"/>
      <c r="AO2" s="106"/>
      <c r="AP2" s="106"/>
      <c r="AQ2" s="106"/>
      <c r="AR2" s="106"/>
    </row>
    <row r="3" spans="1:44" s="230" customFormat="1" ht="15" thickBot="1" x14ac:dyDescent="0.2">
      <c r="A3" s="105"/>
      <c r="B3" s="105"/>
      <c r="C3" s="105"/>
      <c r="D3" s="105"/>
      <c r="E3" s="105"/>
      <c r="F3" s="105"/>
      <c r="G3" s="108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6"/>
      <c r="AF3" s="106"/>
      <c r="AG3" s="106"/>
      <c r="AH3" s="106"/>
      <c r="AI3" s="106"/>
      <c r="AJ3" s="106"/>
      <c r="AK3" s="106"/>
      <c r="AL3" s="106"/>
      <c r="AM3" s="106"/>
      <c r="AN3" s="106"/>
      <c r="AO3" s="106"/>
      <c r="AP3" s="106"/>
      <c r="AQ3" s="106"/>
      <c r="AR3" s="106"/>
    </row>
    <row r="4" spans="1:44" ht="14" x14ac:dyDescent="0.15">
      <c r="A4" s="77" t="s">
        <v>82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9"/>
      <c r="Y4" s="105"/>
      <c r="Z4" s="105"/>
      <c r="AA4" s="105"/>
      <c r="AB4" s="105"/>
      <c r="AC4" s="105"/>
      <c r="AD4" s="105"/>
      <c r="AE4" s="106"/>
      <c r="AF4" s="106"/>
      <c r="AG4" s="106"/>
      <c r="AH4" s="106"/>
      <c r="AI4" s="106"/>
      <c r="AJ4" s="106"/>
      <c r="AK4" s="106"/>
      <c r="AL4" s="106"/>
      <c r="AM4" s="106"/>
      <c r="AN4" s="106"/>
      <c r="AO4" s="106"/>
      <c r="AP4" s="106"/>
      <c r="AQ4" s="106"/>
      <c r="AR4" s="106"/>
    </row>
    <row r="5" spans="1:44" ht="14" x14ac:dyDescent="0.15">
      <c r="A5" s="80" t="s">
        <v>83</v>
      </c>
      <c r="B5" s="81"/>
      <c r="C5" s="103">
        <v>5000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2"/>
      <c r="Y5" s="105"/>
      <c r="Z5" s="105"/>
      <c r="AA5" s="105"/>
      <c r="AB5" s="105"/>
      <c r="AC5" s="105"/>
      <c r="AD5" s="105"/>
      <c r="AE5" s="106"/>
      <c r="AF5" s="106"/>
      <c r="AG5" s="106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</row>
    <row r="6" spans="1:44" ht="14" x14ac:dyDescent="0.15">
      <c r="A6" s="80"/>
      <c r="B6" s="81"/>
      <c r="C6" s="81"/>
      <c r="D6" s="81"/>
      <c r="E6" s="81"/>
      <c r="F6" s="81"/>
      <c r="G6" s="81"/>
      <c r="H6" s="81"/>
      <c r="I6" s="81"/>
      <c r="J6" s="177"/>
      <c r="K6" s="177"/>
      <c r="L6" s="81"/>
      <c r="M6" s="81"/>
      <c r="N6" s="81"/>
      <c r="O6" s="81"/>
      <c r="P6" s="81"/>
      <c r="Q6" s="177"/>
      <c r="R6" s="177"/>
      <c r="S6" s="177"/>
      <c r="T6" s="177"/>
      <c r="U6" s="177"/>
      <c r="V6" s="177"/>
      <c r="W6" s="177"/>
      <c r="X6" s="82"/>
      <c r="Y6" s="105"/>
      <c r="Z6" s="105"/>
      <c r="AA6" s="105"/>
      <c r="AB6" s="105"/>
      <c r="AC6" s="105"/>
      <c r="AD6" s="105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</row>
    <row r="7" spans="1:44" ht="75" x14ac:dyDescent="0.15">
      <c r="A7" s="138" t="s">
        <v>100</v>
      </c>
      <c r="B7" s="140" t="s">
        <v>101</v>
      </c>
      <c r="C7" s="133" t="s">
        <v>84</v>
      </c>
      <c r="D7" s="133" t="s">
        <v>85</v>
      </c>
      <c r="E7" s="133" t="s">
        <v>86</v>
      </c>
      <c r="F7" s="133" t="s">
        <v>87</v>
      </c>
      <c r="G7" s="133" t="s">
        <v>88</v>
      </c>
      <c r="H7" s="133" t="s">
        <v>89</v>
      </c>
      <c r="I7" s="133" t="s">
        <v>46</v>
      </c>
      <c r="J7" s="175" t="s">
        <v>185</v>
      </c>
      <c r="K7" s="176" t="s">
        <v>47</v>
      </c>
      <c r="L7" s="134" t="s">
        <v>186</v>
      </c>
      <c r="M7" s="135" t="s">
        <v>48</v>
      </c>
      <c r="N7" s="135" t="s">
        <v>49</v>
      </c>
      <c r="O7" s="135" t="s">
        <v>50</v>
      </c>
      <c r="P7" s="135" t="s">
        <v>51</v>
      </c>
      <c r="Q7" s="173" t="s">
        <v>187</v>
      </c>
      <c r="R7" s="173" t="s">
        <v>188</v>
      </c>
      <c r="S7" s="174" t="s">
        <v>96</v>
      </c>
      <c r="T7" s="174" t="s">
        <v>97</v>
      </c>
      <c r="U7" s="178" t="s">
        <v>55</v>
      </c>
      <c r="V7" s="178" t="s">
        <v>56</v>
      </c>
      <c r="W7" s="179" t="s">
        <v>98</v>
      </c>
      <c r="X7" s="137" t="s">
        <v>99</v>
      </c>
      <c r="Y7" s="105"/>
      <c r="Z7" s="105"/>
      <c r="AA7" s="105"/>
      <c r="AB7" s="105"/>
      <c r="AC7" s="105"/>
      <c r="AD7" s="105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</row>
    <row r="8" spans="1:44" ht="18" customHeight="1" thickBot="1" x14ac:dyDescent="0.2">
      <c r="A8" s="119" t="str">
        <f>'NT Apr 2022'!K2</f>
        <v>Jacana Energy</v>
      </c>
      <c r="B8" s="120" t="str">
        <f>'NT Apr 2022'!L2</f>
        <v xml:space="preserve">Regulated </v>
      </c>
      <c r="C8" s="87">
        <f>IF('NT Apr 2022'!BP2=0,91*'NT Apr 2022'!M2/100,(91*'NT Apr 2022'!M2/100)+'NT Apr 2022'!BP2/4)</f>
        <v>67.869454545454545</v>
      </c>
      <c r="D8" s="87">
        <f>IF('NT Apr 2022'!O2="",$C$5*'NT Apr 2022'!N2/100,IF($C$5&gt;='NT Apr 2022'!P2,('NT Apr 2022'!P2*'NT Apr 2022'!N2/100),($C$5*'NT Apr 2022'!N2/100)))</f>
        <v>1409.9181818181817</v>
      </c>
      <c r="E8" s="87">
        <f>IF(AND('NT Apr 2022'!P2&gt;0,'NT Apr 2022'!R2&gt;0),IF($C$5&lt;'NT Apr 2022'!P2,0,IF($C$5&lt;=('NT Apr 2022'!R2+'NT Apr 2022'!P2),(($C$5-'NT Apr 2022'!P2)*'NT Apr 2022'!Q2/100),(('NT Apr 2022'!R2)*'NT Apr 2022'!Q2/100))),0)</f>
        <v>0</v>
      </c>
      <c r="F8" s="87">
        <f>IF(AND('NT Apr 2022'!Q2&gt;0,'NT Apr 2022'!S2&gt;0),IF($C$5&lt;('NT Apr 2022'!R2+'NT Apr 2022'!P2),0,IF($C$5&lt;=('NT Apr 2022'!T2+'NT Apr 2022'!R2+'NT Apr 2022'!P2),(($C$5-('NT Apr 2022'!R2+'NT Apr 2022'!P2))*'NT Apr 2022'!S2/100),('NT Apr 2022'!T2*'NT Apr 2022'!S2/100))),0)</f>
        <v>0</v>
      </c>
      <c r="G8" s="89">
        <v>0</v>
      </c>
      <c r="H8" s="87">
        <f>IF(AND('NT Apr 2022'!R2&gt;0,'NT Apr 2022'!T2&gt;0),IF(($C$5&lt;'NT Apr 2022'!T2),(0),($C$5-'NT Apr 2022'!T2)*'NT Apr 2022'!U2/100),IF(AND('NT Apr 2022'!R2&gt;0,'NT Apr 2022'!T2=""),IF(($C$5&lt;'NT Apr 2022'!R2+'NT Apr 2022'!P2),(0),(($C$5-('NT Apr 2022'!R2+'NT Apr 2022'!P2))*'NT Apr 2022'!S2/100)),IF(AND('NT Apr 2022'!P2&gt;0,'NT Apr 2022'!R2=""&gt;0),IF(($C$5&lt;'NT Apr 2022'!P2),(0),($C$5-'NT Apr 2022'!P2)*'NT Apr 2022'!Q2/100),0)))</f>
        <v>0</v>
      </c>
      <c r="I8" s="90">
        <f>SUM(C8:H8)</f>
        <v>1477.7876363636362</v>
      </c>
      <c r="J8" s="90">
        <f>(I8-C8)*4</f>
        <v>5639.6727272727267</v>
      </c>
      <c r="K8" s="90">
        <f>I8*4</f>
        <v>5911.150545454545</v>
      </c>
      <c r="L8" s="91">
        <f>K8*1.1</f>
        <v>6502.2655999999997</v>
      </c>
      <c r="M8" s="92">
        <f>'NT Apr 2022'!BB2</f>
        <v>0</v>
      </c>
      <c r="N8" s="92">
        <f>'NT Apr 2022'!BC2</f>
        <v>0</v>
      </c>
      <c r="O8" s="92">
        <f>'NT Apr 2022'!BD2</f>
        <v>0</v>
      </c>
      <c r="P8" s="92">
        <f>'NT Apr 2022'!BE2</f>
        <v>0</v>
      </c>
      <c r="Q8" s="92" t="str">
        <f t="shared" ref="Q8" si="0">IF(SUM(M8:P8)=0,"No discount",IF(M8&gt;0,"Guaranteed off bill",IF(N8&gt;0,"Guaranteed off usage",IF(O8&gt;0,"Pay-on-time off bill","Pay-on-time off usage"))))</f>
        <v>No discount</v>
      </c>
      <c r="R8" s="92" t="str">
        <f>IF(OR(A8="Origin Energy",A8="Red Energy",A8="Powershop"),"Inclusive","Exclusive")</f>
        <v>Exclusive</v>
      </c>
      <c r="S8" s="9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5911.150545454545</v>
      </c>
      <c r="T8" s="91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5911.150545454545</v>
      </c>
      <c r="U8" s="91">
        <f>S8*1.1</f>
        <v>6502.2655999999997</v>
      </c>
      <c r="V8" s="91">
        <f>T8*1.1</f>
        <v>6502.2655999999997</v>
      </c>
      <c r="W8" s="93">
        <f>'NT Apr 2022'!BL2</f>
        <v>0</v>
      </c>
      <c r="X8" s="94">
        <f>'NT Apr 2022'!BM2</f>
        <v>0</v>
      </c>
      <c r="Y8" s="105"/>
      <c r="Z8" s="105"/>
      <c r="AA8" s="105"/>
      <c r="AB8" s="105"/>
      <c r="AC8" s="105"/>
      <c r="AD8" s="105"/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06"/>
      <c r="AQ8" s="106"/>
      <c r="AR8" s="106"/>
    </row>
    <row r="9" spans="1:44" s="230" customFormat="1" ht="14" x14ac:dyDescent="0.15">
      <c r="A9" s="106"/>
      <c r="B9" s="106"/>
      <c r="C9" s="106"/>
      <c r="D9" s="106"/>
      <c r="E9" s="106"/>
      <c r="F9" s="106"/>
      <c r="G9" s="106"/>
      <c r="H9" s="106"/>
      <c r="I9" s="106"/>
      <c r="J9" s="106"/>
      <c r="K9" s="106"/>
      <c r="L9" s="106"/>
      <c r="M9" s="106"/>
      <c r="N9" s="106"/>
      <c r="O9" s="106"/>
      <c r="P9" s="109"/>
      <c r="Q9" s="109"/>
      <c r="R9" s="109"/>
      <c r="S9" s="109"/>
      <c r="T9" s="109"/>
      <c r="U9" s="109"/>
      <c r="V9" s="109"/>
      <c r="W9" s="109"/>
      <c r="X9" s="109"/>
      <c r="Y9" s="105"/>
      <c r="Z9" s="105"/>
      <c r="AA9" s="105"/>
      <c r="AB9" s="105"/>
      <c r="AC9" s="105"/>
      <c r="AD9" s="105"/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</row>
    <row r="10" spans="1:44" s="230" customFormat="1" ht="15" thickBot="1" x14ac:dyDescent="0.2">
      <c r="A10" s="110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08"/>
      <c r="U10" s="110"/>
      <c r="V10" s="109"/>
      <c r="W10" s="109"/>
      <c r="X10" s="109"/>
      <c r="Y10" s="105"/>
      <c r="Z10" s="105"/>
      <c r="AA10" s="105"/>
      <c r="AB10" s="105"/>
      <c r="AC10" s="105"/>
      <c r="AD10" s="105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</row>
    <row r="11" spans="1:44" ht="14" x14ac:dyDescent="0.15">
      <c r="A11" s="77" t="s">
        <v>57</v>
      </c>
      <c r="B11" s="78"/>
      <c r="C11" s="78"/>
      <c r="D11" s="96"/>
      <c r="E11" s="96"/>
      <c r="F11" s="96"/>
      <c r="G11" s="96"/>
      <c r="H11" s="96"/>
      <c r="I11" s="97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9"/>
      <c r="Y11" s="105"/>
      <c r="Z11" s="105"/>
      <c r="AA11" s="105"/>
      <c r="AB11" s="105"/>
      <c r="AC11" s="105"/>
      <c r="AD11" s="105"/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</row>
    <row r="12" spans="1:44" ht="14" x14ac:dyDescent="0.15">
      <c r="A12" s="80" t="s">
        <v>58</v>
      </c>
      <c r="B12" s="81"/>
      <c r="C12" s="103">
        <v>5000</v>
      </c>
      <c r="D12" s="98"/>
      <c r="E12" s="98"/>
      <c r="F12" s="98"/>
      <c r="G12" s="98"/>
      <c r="H12" s="98"/>
      <c r="I12" s="99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2"/>
      <c r="Y12" s="105"/>
      <c r="Z12" s="105"/>
      <c r="AA12" s="105"/>
      <c r="AB12" s="105"/>
      <c r="AC12" s="105"/>
      <c r="AD12" s="105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</row>
    <row r="13" spans="1:44" ht="14" x14ac:dyDescent="0.15">
      <c r="A13" s="80" t="s">
        <v>59</v>
      </c>
      <c r="B13" s="81"/>
      <c r="C13" s="104">
        <v>0.7</v>
      </c>
      <c r="D13" s="98"/>
      <c r="E13" s="98"/>
      <c r="F13" s="98"/>
      <c r="G13" s="98"/>
      <c r="H13" s="98"/>
      <c r="I13" s="99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2"/>
      <c r="Y13" s="105"/>
      <c r="Z13" s="105"/>
      <c r="AA13" s="105"/>
      <c r="AB13" s="105"/>
      <c r="AC13" s="105"/>
      <c r="AD13" s="105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</row>
    <row r="14" spans="1:44" ht="14" x14ac:dyDescent="0.15">
      <c r="A14" s="80" t="s">
        <v>60</v>
      </c>
      <c r="B14" s="81"/>
      <c r="C14" s="104">
        <v>0.3</v>
      </c>
      <c r="D14" s="98"/>
      <c r="E14" s="98"/>
      <c r="F14" s="98"/>
      <c r="G14" s="98"/>
      <c r="H14" s="98"/>
      <c r="I14" s="99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2"/>
      <c r="Y14" s="105"/>
      <c r="Z14" s="105"/>
      <c r="AA14" s="105"/>
      <c r="AB14" s="105"/>
      <c r="AC14" s="105"/>
      <c r="AD14" s="105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</row>
    <row r="15" spans="1:44" ht="14" x14ac:dyDescent="0.15">
      <c r="A15" s="80"/>
      <c r="B15" s="81"/>
      <c r="C15" s="98"/>
      <c r="D15" s="98"/>
      <c r="E15" s="98"/>
      <c r="F15" s="98"/>
      <c r="G15" s="98"/>
      <c r="H15" s="98"/>
      <c r="I15" s="99"/>
      <c r="J15" s="177"/>
      <c r="K15" s="177"/>
      <c r="L15" s="81"/>
      <c r="M15" s="81"/>
      <c r="N15" s="81"/>
      <c r="O15" s="81"/>
      <c r="P15" s="81"/>
      <c r="Q15" s="177"/>
      <c r="R15" s="177"/>
      <c r="S15" s="177"/>
      <c r="T15" s="177"/>
      <c r="U15" s="81"/>
      <c r="V15" s="81"/>
      <c r="W15" s="81"/>
      <c r="X15" s="82"/>
      <c r="Y15" s="105"/>
      <c r="Z15" s="105"/>
      <c r="AA15" s="105"/>
      <c r="AB15" s="105"/>
      <c r="AC15" s="105"/>
      <c r="AD15" s="105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</row>
    <row r="16" spans="1:44" ht="75" x14ac:dyDescent="0.15">
      <c r="A16" s="138" t="s">
        <v>100</v>
      </c>
      <c r="B16" s="140" t="s">
        <v>101</v>
      </c>
      <c r="C16" s="133" t="s">
        <v>84</v>
      </c>
      <c r="D16" s="133" t="s">
        <v>85</v>
      </c>
      <c r="E16" s="133" t="s">
        <v>86</v>
      </c>
      <c r="F16" s="133" t="s">
        <v>87</v>
      </c>
      <c r="G16" s="133" t="s">
        <v>89</v>
      </c>
      <c r="H16" s="133" t="s">
        <v>63</v>
      </c>
      <c r="I16" s="133" t="s">
        <v>46</v>
      </c>
      <c r="J16" s="175" t="s">
        <v>185</v>
      </c>
      <c r="K16" s="176" t="s">
        <v>47</v>
      </c>
      <c r="L16" s="134" t="s">
        <v>186</v>
      </c>
      <c r="M16" s="135" t="s">
        <v>48</v>
      </c>
      <c r="N16" s="135" t="s">
        <v>49</v>
      </c>
      <c r="O16" s="135" t="s">
        <v>50</v>
      </c>
      <c r="P16" s="135" t="s">
        <v>51</v>
      </c>
      <c r="Q16" s="173" t="s">
        <v>187</v>
      </c>
      <c r="R16" s="173" t="s">
        <v>188</v>
      </c>
      <c r="S16" s="174" t="s">
        <v>96</v>
      </c>
      <c r="T16" s="174" t="s">
        <v>97</v>
      </c>
      <c r="U16" s="136" t="s">
        <v>55</v>
      </c>
      <c r="V16" s="136" t="s">
        <v>56</v>
      </c>
      <c r="W16" s="135" t="s">
        <v>98</v>
      </c>
      <c r="X16" s="137" t="s">
        <v>99</v>
      </c>
      <c r="Y16" s="105"/>
      <c r="Z16" s="105"/>
      <c r="AA16" s="105"/>
      <c r="AB16" s="105"/>
      <c r="AC16" s="105"/>
      <c r="AD16" s="105"/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</row>
    <row r="17" spans="1:44" ht="18" customHeight="1" thickBot="1" x14ac:dyDescent="0.2">
      <c r="A17" s="119" t="str">
        <f>'NT Apr 2022'!K3</f>
        <v>Jacana Energy</v>
      </c>
      <c r="B17" s="120" t="str">
        <f>'NT Apr 2022'!L3</f>
        <v xml:space="preserve">Regulated </v>
      </c>
      <c r="C17" s="87">
        <f>IF('NT Apr 2022'!BP3=0,91*'NT Apr 2022'!M3/100,(91*'NT Apr 2022'!M3/100)+'NT Apr 2022'!BP3/4)</f>
        <v>67.869454545454545</v>
      </c>
      <c r="D17" s="87">
        <f>IF('NT Apr 2022'!O3="",$C$12*$C$13*'NT Apr 2022'!N3/100,IF($C$12*$C$13&gt;='NT Apr 2022'!P3,('NT Apr 2022'!P3*'NT Apr 2022'!N3/100),($C$12*$C$13*'NT Apr 2022'!N3/100)))</f>
        <v>1262.7618181818179</v>
      </c>
      <c r="E17" s="87">
        <f>IF(AND('NT Apr 2022'!P3&gt;0,'NT Apr 2022'!R3&gt;0),IF($C$12*$C$13&lt;'NT Apr 2022'!P3,0,IF($C$12*$C$13&lt;=('NT Apr 2022'!R3+'NT Apr 2022'!P3),(($C$12*$C$13-'NT Apr 2022'!P3)*'NT Apr 2022'!Q3/100),(('NT Apr 2022'!R3)*'NT Apr 2022'!Q3/100))),0)</f>
        <v>0</v>
      </c>
      <c r="F17" s="87">
        <f>IF(AND('NT Apr 2022'!Q3&gt;0,'NT Apr 2022'!S3&gt;0),IF($C$12*$C$13&lt;('NT Apr 2022'!R3+'NT Apr 2022'!P3),0,IF($C$12*$C$13&lt;=('NT Apr 2022'!T3+'NT Apr 2022'!R3+'NT Apr 2022'!P3),(($C$12*$C$13-('NT Apr 2022'!R3+'NT Apr 2022'!P3))*'NT Apr 2022'!S3/100),('NT Apr 2022'!T3*'NT Apr 2022'!S3/100))),0)</f>
        <v>0</v>
      </c>
      <c r="G17" s="89">
        <f>IF(AND('NT Apr 2022'!R3&gt;0,'NT Apr 2022'!T3&gt;0),IF(($C$12*$C$13&lt;'NT Apr 2022'!T3),(0),($C$12*$C$13-'NT Apr 2022'!T3)*'NT Apr 2022'!U3/100),IF(AND('NT Apr 2022'!R3&gt;0,'NT Apr 2022'!T3=""),IF(($C$12*$C$13&lt;'NT Apr 2022'!R3+'NT Apr 2022'!P3),(0),(($C$12*$C$13-('NT Apr 2022'!R3+'NT Apr 2022'!P3))*'NT Apr 2022'!S3/100)),IF(AND('NT Apr 2022'!P3&gt;0,'NT Apr 2022'!R3=""&gt;0),IF(($C$12*$C$13&lt;'NT Apr 2022'!P3),(0),($C$12*$C$13-'NT Apr 2022'!P3)*'NT Apr 2022'!Q3/100),0)))</f>
        <v>0</v>
      </c>
      <c r="H17" s="87">
        <f>($C$12*$C$14)*'NT Apr 2022'!W3/100</f>
        <v>304.52863636363634</v>
      </c>
      <c r="I17" s="90">
        <f>SUM(C17:H17)</f>
        <v>1635.159909090909</v>
      </c>
      <c r="J17" s="90">
        <f>(I17-C17)*4</f>
        <v>6269.1618181818176</v>
      </c>
      <c r="K17" s="90">
        <f>I17*4</f>
        <v>6540.6396363636359</v>
      </c>
      <c r="L17" s="91">
        <f>K17*1.1</f>
        <v>7194.7035999999998</v>
      </c>
      <c r="M17" s="92">
        <f>'NT Apr 2022'!BB3</f>
        <v>0</v>
      </c>
      <c r="N17" s="92">
        <f>'NT Apr 2022'!BC3</f>
        <v>0</v>
      </c>
      <c r="O17" s="92">
        <f>'NT Apr 2022'!BD3</f>
        <v>0</v>
      </c>
      <c r="P17" s="92">
        <f>'NT Apr 2022'!BE3</f>
        <v>0</v>
      </c>
      <c r="Q17" s="92" t="str">
        <f>IF(SUM(M17:P17)=0,"No discount",IF(M17&gt;0,"Guaranteed off bill",IF(N17&gt;0,"Guaranteed off usage",IF(O17&gt;0,"Pay-on-time off bill","Pay-on-time off usage"))))</f>
        <v>No discount</v>
      </c>
      <c r="R17" s="92" t="str">
        <f>IF(OR(A17="Origin Energy",A17="Red Energy",A17="Powershop"),"Inclusive","Exclusive")</f>
        <v>Exclusive</v>
      </c>
      <c r="S17" s="91">
        <f>IF(AND(Q17="Guaranteed off bill",R17="Inclusive"),((K17*1.1)-((K17*1.1)*M17/100))/1.1,IF(AND(Q17="Guaranteed off usage",R17="Inclusive"),((K17*1.1)-((J17*1.1)*N17/100))/1.1,IF(AND(Q17="Guaranteed off bill",R17="Exclusive"),K17-(K17*M17/100),IF(AND(Q17="Guaranteed off usage",R17="Exclusive"),K17-(J17*N17/100),IF(R17="Inclusive",((K17*1.1))/1.1,K17)))))</f>
        <v>6540.6396363636359</v>
      </c>
      <c r="T17" s="91">
        <f>IF(AND(Q17="Pay-on-time off bill",R17="Inclusive"),((S17*1.1)-((S17*1.1)*O17/100))/1.1,IF(AND(Q17="Pay-on-time off usage",R17="Inclusive"),((S17*1.1)-((J17*1.1)*P17/100))/1.1,IF(AND(Q17="Pay-on-time off bill",R17="Exclusive"),S17-(S17*O17/100),IF(AND(Q17="Pay-on-time off usage",R17="Exclusive"),S17-(J17*P17/100),IF(R17="Inclusive",((S17*1.1))/1.1,S17)))))</f>
        <v>6540.6396363636359</v>
      </c>
      <c r="U17" s="91">
        <f>S17*1.1</f>
        <v>7194.7035999999998</v>
      </c>
      <c r="V17" s="91">
        <f>T17*1.1</f>
        <v>7194.7035999999998</v>
      </c>
      <c r="W17" s="93">
        <f>'NT Apr 2022'!BP3</f>
        <v>0</v>
      </c>
      <c r="X17" s="94">
        <f>'NT Apr 2022'!BP3</f>
        <v>0</v>
      </c>
      <c r="Y17" s="105"/>
      <c r="Z17" s="105"/>
      <c r="AA17" s="105"/>
      <c r="AB17" s="105"/>
      <c r="AC17" s="105"/>
      <c r="AD17" s="105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</row>
    <row r="18" spans="1:44" ht="14" x14ac:dyDescent="0.15">
      <c r="A18" s="106"/>
      <c r="B18" s="106"/>
      <c r="C18" s="106"/>
      <c r="D18" s="106"/>
      <c r="E18" s="106"/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9"/>
      <c r="Q18" s="109"/>
      <c r="R18" s="109"/>
      <c r="S18" s="109"/>
      <c r="T18" s="109"/>
      <c r="U18" s="109"/>
      <c r="V18" s="109"/>
      <c r="W18" s="109"/>
      <c r="X18" s="109"/>
      <c r="Y18" s="105"/>
      <c r="Z18" s="105"/>
      <c r="AA18" s="105"/>
      <c r="AB18" s="105"/>
      <c r="AC18" s="105"/>
      <c r="AD18" s="105"/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06"/>
      <c r="AQ18" s="106"/>
      <c r="AR18" s="106"/>
    </row>
    <row r="19" spans="1:44" ht="14" x14ac:dyDescent="0.15">
      <c r="A19" s="110"/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09"/>
      <c r="W19" s="109"/>
      <c r="X19" s="109"/>
      <c r="Y19" s="105"/>
      <c r="Z19" s="105"/>
      <c r="AA19" s="105"/>
      <c r="AB19" s="105"/>
      <c r="AC19" s="105"/>
      <c r="AD19" s="105"/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  <c r="AR19" s="106"/>
    </row>
    <row r="20" spans="1:44" ht="14" x14ac:dyDescent="0.15">
      <c r="A20" s="106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11"/>
      <c r="U20" s="106"/>
      <c r="V20" s="106"/>
      <c r="W20" s="106"/>
      <c r="X20" s="106"/>
      <c r="Y20" s="105"/>
      <c r="Z20" s="105"/>
      <c r="AA20" s="105"/>
      <c r="AB20" s="105"/>
      <c r="AC20" s="105"/>
      <c r="AD20" s="105"/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</row>
    <row r="21" spans="1:44" ht="14" x14ac:dyDescent="0.15">
      <c r="A21" s="106"/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5"/>
      <c r="Z21" s="105"/>
      <c r="AA21" s="105"/>
      <c r="AB21" s="105"/>
      <c r="AC21" s="105"/>
      <c r="AD21" s="105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</row>
    <row r="22" spans="1:44" ht="14" x14ac:dyDescent="0.15">
      <c r="A22" s="106"/>
      <c r="B22" s="106"/>
      <c r="C22" s="106"/>
      <c r="D22" s="106"/>
      <c r="E22" s="106"/>
      <c r="F22" s="106"/>
      <c r="G22" s="106"/>
      <c r="H22" s="106"/>
      <c r="I22" s="106"/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5"/>
      <c r="Z22" s="105"/>
      <c r="AA22" s="105"/>
      <c r="AB22" s="105"/>
      <c r="AC22" s="105"/>
      <c r="AD22" s="105"/>
      <c r="AE22" s="106"/>
      <c r="AF22" s="106"/>
      <c r="AG22" s="106"/>
      <c r="AH22" s="106"/>
      <c r="AI22" s="106"/>
      <c r="AJ22" s="106"/>
      <c r="AK22" s="106"/>
      <c r="AL22" s="106"/>
      <c r="AM22" s="106"/>
      <c r="AN22" s="106"/>
      <c r="AO22" s="106"/>
      <c r="AP22" s="106"/>
      <c r="AQ22" s="106"/>
      <c r="AR22" s="106"/>
    </row>
    <row r="23" spans="1:44" ht="14" x14ac:dyDescent="0.15">
      <c r="A23" s="106"/>
      <c r="B23" s="106"/>
      <c r="C23" s="106"/>
      <c r="D23" s="106"/>
      <c r="E23" s="106"/>
      <c r="F23" s="106"/>
      <c r="G23" s="106"/>
      <c r="H23" s="106"/>
      <c r="I23" s="106"/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5"/>
      <c r="Z23" s="105"/>
      <c r="AA23" s="105"/>
      <c r="AB23" s="105"/>
      <c r="AC23" s="105"/>
      <c r="AD23" s="105"/>
      <c r="AE23" s="106"/>
      <c r="AF23" s="106"/>
      <c r="AG23" s="106"/>
      <c r="AH23" s="106"/>
      <c r="AI23" s="106"/>
      <c r="AJ23" s="106"/>
      <c r="AK23" s="106"/>
      <c r="AL23" s="106"/>
      <c r="AM23" s="106"/>
      <c r="AN23" s="106"/>
      <c r="AO23" s="106"/>
      <c r="AP23" s="106"/>
      <c r="AQ23" s="106"/>
      <c r="AR23" s="106"/>
    </row>
    <row r="24" spans="1:44" ht="14" x14ac:dyDescent="0.15">
      <c r="A24" s="106"/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5"/>
      <c r="Z24" s="105"/>
      <c r="AA24" s="105"/>
      <c r="AB24" s="105"/>
      <c r="AC24" s="105"/>
      <c r="AD24" s="105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</row>
    <row r="25" spans="1:44" ht="14" x14ac:dyDescent="0.15">
      <c r="A25" s="106"/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5"/>
      <c r="Z25" s="105"/>
      <c r="AA25" s="105"/>
      <c r="AB25" s="105"/>
      <c r="AC25" s="105"/>
      <c r="AD25" s="105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</row>
    <row r="26" spans="1:44" ht="14" x14ac:dyDescent="0.15">
      <c r="A26" s="106"/>
      <c r="B26" s="106"/>
      <c r="C26" s="106"/>
      <c r="D26" s="106"/>
      <c r="E26" s="106"/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5"/>
      <c r="Z26" s="105"/>
      <c r="AA26" s="105"/>
      <c r="AB26" s="105"/>
      <c r="AC26" s="105"/>
      <c r="AD26" s="105"/>
      <c r="AE26" s="106"/>
      <c r="AF26" s="106"/>
      <c r="AG26" s="106"/>
      <c r="AH26" s="106"/>
      <c r="AI26" s="106"/>
      <c r="AJ26" s="106"/>
      <c r="AK26" s="106"/>
      <c r="AL26" s="106"/>
      <c r="AM26" s="106"/>
      <c r="AN26" s="106"/>
      <c r="AO26" s="106"/>
      <c r="AP26" s="106"/>
      <c r="AQ26" s="106"/>
      <c r="AR26" s="106"/>
    </row>
    <row r="27" spans="1:44" ht="14" x14ac:dyDescent="0.15">
      <c r="A27" s="106"/>
      <c r="B27" s="106"/>
      <c r="C27" s="106"/>
      <c r="D27" s="106"/>
      <c r="E27" s="106"/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5"/>
      <c r="Z27" s="105"/>
      <c r="AA27" s="105"/>
      <c r="AB27" s="105"/>
      <c r="AC27" s="105"/>
      <c r="AD27" s="105"/>
      <c r="AE27" s="106"/>
      <c r="AF27" s="106"/>
      <c r="AG27" s="106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</row>
    <row r="28" spans="1:44" ht="14" x14ac:dyDescent="0.15">
      <c r="A28" s="106"/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5"/>
      <c r="Z28" s="105"/>
      <c r="AA28" s="105"/>
      <c r="AB28" s="105"/>
      <c r="AC28" s="105"/>
      <c r="AD28" s="105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</row>
    <row r="29" spans="1:44" ht="14" x14ac:dyDescent="0.15">
      <c r="A29" s="106"/>
      <c r="B29" s="106"/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5"/>
      <c r="Z29" s="105"/>
      <c r="AA29" s="105"/>
      <c r="AB29" s="105"/>
      <c r="AC29" s="105"/>
      <c r="AD29" s="105"/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06"/>
      <c r="AQ29" s="106"/>
      <c r="AR29" s="106"/>
    </row>
    <row r="30" spans="1:44" ht="14" x14ac:dyDescent="0.15">
      <c r="A30" s="106"/>
      <c r="B30" s="106"/>
      <c r="C30" s="106"/>
      <c r="D30" s="106"/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5"/>
      <c r="Z30" s="105"/>
      <c r="AA30" s="105"/>
      <c r="AB30" s="105"/>
      <c r="AC30" s="105"/>
      <c r="AD30" s="105"/>
      <c r="AE30" s="106"/>
      <c r="AF30" s="106"/>
      <c r="AG30" s="106"/>
      <c r="AH30" s="106"/>
      <c r="AI30" s="106"/>
      <c r="AJ30" s="106"/>
      <c r="AK30" s="106"/>
      <c r="AL30" s="106"/>
      <c r="AM30" s="106"/>
      <c r="AN30" s="106"/>
      <c r="AO30" s="106"/>
      <c r="AP30" s="106"/>
      <c r="AQ30" s="106"/>
      <c r="AR30" s="106"/>
    </row>
    <row r="31" spans="1:44" ht="14" x14ac:dyDescent="0.15">
      <c r="A31" s="106"/>
      <c r="B31" s="106"/>
      <c r="C31" s="10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5"/>
      <c r="Z31" s="105"/>
      <c r="AA31" s="105"/>
      <c r="AB31" s="105"/>
      <c r="AC31" s="105"/>
      <c r="AD31" s="105"/>
      <c r="AE31" s="106"/>
      <c r="AF31" s="106"/>
      <c r="AG31" s="106"/>
      <c r="AH31" s="106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</row>
    <row r="32" spans="1:44" ht="14" x14ac:dyDescent="0.15">
      <c r="A32" s="106"/>
      <c r="B32" s="106"/>
      <c r="C32" s="106"/>
      <c r="D32" s="106"/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5"/>
      <c r="Z32" s="105"/>
      <c r="AA32" s="105"/>
      <c r="AB32" s="105"/>
      <c r="AC32" s="105"/>
      <c r="AD32" s="105"/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06"/>
      <c r="AQ32" s="106"/>
      <c r="AR32" s="106"/>
    </row>
    <row r="33" spans="1:44" ht="14" x14ac:dyDescent="0.15">
      <c r="A33" s="106"/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5"/>
      <c r="Z33" s="105"/>
      <c r="AA33" s="105"/>
      <c r="AB33" s="105"/>
      <c r="AC33" s="105"/>
      <c r="AD33" s="105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</row>
    <row r="34" spans="1:44" ht="14" x14ac:dyDescent="0.15">
      <c r="A34" s="106"/>
      <c r="B34" s="106"/>
      <c r="C34" s="106"/>
      <c r="D34" s="106"/>
      <c r="E34" s="106"/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5"/>
      <c r="Z34" s="105"/>
      <c r="AA34" s="105"/>
      <c r="AB34" s="105"/>
      <c r="AC34" s="105"/>
      <c r="AD34" s="105"/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06"/>
      <c r="AQ34" s="106"/>
      <c r="AR34" s="106"/>
    </row>
    <row r="35" spans="1:44" ht="14" x14ac:dyDescent="0.15">
      <c r="A35" s="106"/>
      <c r="B35" s="106"/>
      <c r="C35" s="106"/>
      <c r="D35" s="106"/>
      <c r="E35" s="106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5"/>
      <c r="Z35" s="105"/>
      <c r="AA35" s="105"/>
      <c r="AB35" s="105"/>
      <c r="AC35" s="105"/>
      <c r="AD35" s="105"/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06"/>
      <c r="AQ35" s="106"/>
      <c r="AR35" s="106"/>
    </row>
    <row r="36" spans="1:44" ht="14" x14ac:dyDescent="0.15">
      <c r="A36" s="106"/>
      <c r="B36" s="106"/>
      <c r="C36" s="106"/>
      <c r="D36" s="106"/>
      <c r="E36" s="106"/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5"/>
      <c r="Z36" s="105"/>
      <c r="AA36" s="105"/>
      <c r="AB36" s="105"/>
      <c r="AC36" s="105"/>
      <c r="AD36" s="105"/>
      <c r="AE36" s="106"/>
      <c r="AF36" s="106"/>
      <c r="AG36" s="106"/>
      <c r="AH36" s="106"/>
      <c r="AI36" s="106"/>
      <c r="AJ36" s="106"/>
      <c r="AK36" s="106"/>
      <c r="AL36" s="106"/>
      <c r="AM36" s="106"/>
      <c r="AN36" s="106"/>
      <c r="AO36" s="106"/>
      <c r="AP36" s="106"/>
      <c r="AQ36" s="106"/>
      <c r="AR36" s="106"/>
    </row>
    <row r="37" spans="1:44" ht="14" x14ac:dyDescent="0.15">
      <c r="A37" s="106"/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5"/>
      <c r="Z37" s="105"/>
      <c r="AA37" s="105"/>
      <c r="AB37" s="105"/>
      <c r="AC37" s="105"/>
      <c r="AD37" s="105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</row>
    <row r="38" spans="1:44" ht="14" x14ac:dyDescent="0.15">
      <c r="A38" s="106"/>
      <c r="B38" s="106"/>
      <c r="C38" s="106"/>
      <c r="D38" s="106"/>
      <c r="E38" s="106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5"/>
      <c r="Z38" s="105"/>
      <c r="AA38" s="105"/>
      <c r="AB38" s="105"/>
      <c r="AC38" s="105"/>
      <c r="AD38" s="105"/>
      <c r="AE38" s="106"/>
      <c r="AF38" s="106"/>
      <c r="AG38" s="106"/>
      <c r="AH38" s="106"/>
      <c r="AI38" s="106"/>
      <c r="AJ38" s="106"/>
      <c r="AK38" s="106"/>
      <c r="AL38" s="106"/>
      <c r="AM38" s="106"/>
      <c r="AN38" s="106"/>
      <c r="AO38" s="106"/>
      <c r="AP38" s="106"/>
      <c r="AQ38" s="106"/>
      <c r="AR38" s="106"/>
    </row>
    <row r="39" spans="1:44" ht="14" x14ac:dyDescent="0.15">
      <c r="A39" s="106"/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5"/>
      <c r="Z39" s="105"/>
      <c r="AA39" s="105"/>
      <c r="AB39" s="105"/>
      <c r="AC39" s="105"/>
      <c r="AD39" s="105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</row>
    <row r="40" spans="1:44" ht="14" x14ac:dyDescent="0.15">
      <c r="A40" s="106"/>
      <c r="B40" s="106"/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5"/>
      <c r="Z40" s="105"/>
      <c r="AA40" s="105"/>
      <c r="AB40" s="105"/>
      <c r="AC40" s="105"/>
      <c r="AD40" s="105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</row>
    <row r="41" spans="1:44" ht="14" x14ac:dyDescent="0.15">
      <c r="A41" s="106"/>
      <c r="B41" s="106"/>
      <c r="C41" s="106"/>
      <c r="D41" s="106"/>
      <c r="E41" s="106"/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5"/>
      <c r="Z41" s="105"/>
      <c r="AA41" s="105"/>
      <c r="AB41" s="105"/>
      <c r="AC41" s="105"/>
      <c r="AD41" s="105"/>
      <c r="AE41" s="10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  <c r="AR41" s="106"/>
    </row>
    <row r="42" spans="1:44" ht="14" x14ac:dyDescent="0.15">
      <c r="A42" s="106"/>
      <c r="B42" s="106"/>
      <c r="C42" s="106"/>
      <c r="D42" s="106"/>
      <c r="E42" s="106"/>
      <c r="F42" s="106"/>
      <c r="G42" s="106"/>
      <c r="H42" s="106"/>
      <c r="I42" s="106"/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5"/>
      <c r="Z42" s="105"/>
      <c r="AA42" s="105"/>
      <c r="AB42" s="105"/>
      <c r="AC42" s="105"/>
      <c r="AD42" s="105"/>
      <c r="AE42" s="106"/>
      <c r="AF42" s="106"/>
      <c r="AG42" s="106"/>
      <c r="AH42" s="106"/>
      <c r="AI42" s="106"/>
      <c r="AJ42" s="106"/>
      <c r="AK42" s="106"/>
      <c r="AL42" s="106"/>
      <c r="AM42" s="106"/>
      <c r="AN42" s="106"/>
      <c r="AO42" s="106"/>
      <c r="AP42" s="106"/>
      <c r="AQ42" s="106"/>
      <c r="AR42" s="106"/>
    </row>
    <row r="43" spans="1:44" ht="14" x14ac:dyDescent="0.15">
      <c r="A43" s="106"/>
      <c r="B43" s="106"/>
      <c r="C43" s="106"/>
      <c r="D43" s="106"/>
      <c r="E43" s="106"/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5"/>
      <c r="Z43" s="105"/>
      <c r="AA43" s="105"/>
      <c r="AB43" s="105"/>
      <c r="AC43" s="105"/>
      <c r="AD43" s="105"/>
      <c r="AE43" s="106"/>
      <c r="AF43" s="106"/>
      <c r="AG43" s="106"/>
      <c r="AH43" s="106"/>
      <c r="AI43" s="106"/>
      <c r="AJ43" s="106"/>
      <c r="AK43" s="106"/>
      <c r="AL43" s="106"/>
      <c r="AM43" s="106"/>
      <c r="AN43" s="106"/>
      <c r="AO43" s="106"/>
      <c r="AP43" s="106"/>
      <c r="AQ43" s="106"/>
      <c r="AR43" s="106"/>
    </row>
    <row r="44" spans="1:44" ht="14" x14ac:dyDescent="0.15">
      <c r="A44" s="106"/>
      <c r="B44" s="106"/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5"/>
      <c r="Z44" s="105"/>
      <c r="AA44" s="105"/>
      <c r="AB44" s="105"/>
      <c r="AC44" s="105"/>
      <c r="AD44" s="105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</row>
    <row r="45" spans="1:44" ht="14" x14ac:dyDescent="0.15">
      <c r="A45" s="106"/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5"/>
      <c r="Z45" s="105"/>
      <c r="AA45" s="105"/>
      <c r="AB45" s="105"/>
      <c r="AC45" s="105"/>
      <c r="AD45" s="105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</row>
    <row r="46" spans="1:44" ht="14" x14ac:dyDescent="0.15">
      <c r="A46" s="106"/>
      <c r="B46" s="106"/>
      <c r="C46" s="106"/>
      <c r="D46" s="106"/>
      <c r="E46" s="106"/>
      <c r="F46" s="106"/>
      <c r="G46" s="106"/>
      <c r="H46" s="106"/>
      <c r="I46" s="106"/>
      <c r="J46" s="106"/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5"/>
      <c r="Z46" s="105"/>
      <c r="AA46" s="105"/>
      <c r="AB46" s="105"/>
      <c r="AC46" s="105"/>
      <c r="AD46" s="105"/>
      <c r="AE46" s="106"/>
      <c r="AF46" s="106"/>
      <c r="AG46" s="106"/>
      <c r="AH46" s="106"/>
      <c r="AI46" s="106"/>
      <c r="AJ46" s="106"/>
      <c r="AK46" s="106"/>
      <c r="AL46" s="106"/>
      <c r="AM46" s="106"/>
      <c r="AN46" s="106"/>
      <c r="AO46" s="106"/>
      <c r="AP46" s="106"/>
      <c r="AQ46" s="106"/>
      <c r="AR46" s="106"/>
    </row>
    <row r="47" spans="1:44" ht="14" x14ac:dyDescent="0.15">
      <c r="A47" s="106"/>
      <c r="B47" s="106"/>
      <c r="C47" s="106"/>
      <c r="D47" s="106"/>
      <c r="E47" s="106"/>
      <c r="F47" s="106"/>
      <c r="G47" s="106"/>
      <c r="H47" s="106"/>
      <c r="I47" s="106"/>
      <c r="J47" s="106"/>
      <c r="K47" s="106"/>
      <c r="L47" s="106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5"/>
      <c r="Z47" s="105"/>
      <c r="AA47" s="105"/>
      <c r="AB47" s="105"/>
      <c r="AC47" s="105"/>
      <c r="AD47" s="105"/>
      <c r="AE47" s="106"/>
      <c r="AF47" s="106"/>
      <c r="AG47" s="106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</row>
    <row r="48" spans="1:44" ht="14" x14ac:dyDescent="0.15">
      <c r="A48" s="106"/>
      <c r="B48" s="106"/>
      <c r="C48" s="106"/>
      <c r="D48" s="106"/>
      <c r="E48" s="106"/>
      <c r="F48" s="106"/>
      <c r="G48" s="106"/>
      <c r="H48" s="106"/>
      <c r="I48" s="106"/>
      <c r="J48" s="106"/>
      <c r="K48" s="106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5"/>
      <c r="Z48" s="105"/>
      <c r="AA48" s="105"/>
      <c r="AB48" s="105"/>
      <c r="AC48" s="105"/>
      <c r="AD48" s="105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</row>
    <row r="49" spans="1:44" ht="14" x14ac:dyDescent="0.15">
      <c r="A49" s="106"/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5"/>
      <c r="Z49" s="105"/>
      <c r="AA49" s="105"/>
      <c r="AB49" s="105"/>
      <c r="AC49" s="105"/>
      <c r="AD49" s="105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</row>
    <row r="50" spans="1:44" ht="14" x14ac:dyDescent="0.15">
      <c r="A50" s="106"/>
      <c r="B50" s="106"/>
      <c r="C50" s="106"/>
      <c r="D50" s="106"/>
      <c r="E50" s="106"/>
      <c r="F50" s="106"/>
      <c r="G50" s="106"/>
      <c r="H50" s="106"/>
      <c r="I50" s="106"/>
      <c r="J50" s="106"/>
      <c r="K50" s="106"/>
      <c r="L50" s="106"/>
      <c r="M50" s="106"/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5"/>
      <c r="Z50" s="105"/>
      <c r="AA50" s="105"/>
      <c r="AB50" s="105"/>
      <c r="AC50" s="105"/>
      <c r="AD50" s="105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</row>
    <row r="51" spans="1:44" ht="14" x14ac:dyDescent="0.15">
      <c r="A51" s="241"/>
      <c r="B51" s="241"/>
      <c r="C51" s="241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241"/>
      <c r="S51" s="241"/>
      <c r="T51" s="241"/>
      <c r="U51" s="241"/>
      <c r="V51" s="241"/>
      <c r="W51" s="241"/>
      <c r="X51" s="241"/>
      <c r="Y51" s="105"/>
      <c r="Z51" s="105"/>
      <c r="AA51" s="105"/>
      <c r="AB51" s="105"/>
      <c r="AC51" s="105"/>
      <c r="AD51" s="105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</row>
    <row r="52" spans="1:44" ht="14" x14ac:dyDescent="0.15">
      <c r="A52" s="241"/>
      <c r="B52" s="241"/>
      <c r="C52" s="241"/>
      <c r="D52" s="241"/>
      <c r="E52" s="241"/>
      <c r="F52" s="241"/>
      <c r="G52" s="241"/>
      <c r="H52" s="241"/>
      <c r="I52" s="241"/>
      <c r="J52" s="241"/>
      <c r="K52" s="241"/>
      <c r="L52" s="241"/>
      <c r="M52" s="241"/>
      <c r="N52" s="241"/>
      <c r="O52" s="241"/>
      <c r="P52" s="241"/>
      <c r="Q52" s="241"/>
      <c r="R52" s="241"/>
      <c r="S52" s="241"/>
      <c r="T52" s="241"/>
      <c r="U52" s="241"/>
      <c r="V52" s="241"/>
      <c r="W52" s="241"/>
      <c r="X52" s="241"/>
      <c r="Y52" s="105"/>
      <c r="Z52" s="105"/>
      <c r="AA52" s="105"/>
      <c r="AB52" s="105"/>
      <c r="AC52" s="105"/>
      <c r="AD52" s="105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</row>
    <row r="53" spans="1:44" ht="14" x14ac:dyDescent="0.15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  <c r="P53" s="241"/>
      <c r="Q53" s="241"/>
      <c r="R53" s="241"/>
      <c r="S53" s="241"/>
      <c r="T53" s="241"/>
      <c r="U53" s="241"/>
      <c r="V53" s="241"/>
      <c r="W53" s="241"/>
      <c r="X53" s="241"/>
      <c r="Y53" s="105"/>
      <c r="Z53" s="105"/>
      <c r="AA53" s="105"/>
      <c r="AB53" s="105"/>
      <c r="AC53" s="105"/>
      <c r="AD53" s="105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</row>
    <row r="54" spans="1:44" ht="14" x14ac:dyDescent="0.15">
      <c r="A54" s="241"/>
      <c r="B54" s="241"/>
      <c r="C54" s="241"/>
      <c r="D54" s="241"/>
      <c r="E54" s="241"/>
      <c r="F54" s="241"/>
      <c r="G54" s="241"/>
      <c r="H54" s="241"/>
      <c r="I54" s="241"/>
      <c r="J54" s="241"/>
      <c r="K54" s="241"/>
      <c r="L54" s="241"/>
      <c r="M54" s="241"/>
      <c r="N54" s="241"/>
      <c r="O54" s="241"/>
      <c r="P54" s="241"/>
      <c r="Q54" s="241"/>
      <c r="R54" s="241"/>
      <c r="S54" s="241"/>
      <c r="T54" s="241"/>
      <c r="U54" s="241"/>
      <c r="V54" s="241"/>
      <c r="W54" s="241"/>
      <c r="X54" s="241"/>
      <c r="Y54" s="105"/>
      <c r="Z54" s="105"/>
      <c r="AA54" s="105"/>
      <c r="AB54" s="105"/>
      <c r="AC54" s="105"/>
      <c r="AD54" s="105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</row>
    <row r="55" spans="1:44" ht="14" x14ac:dyDescent="0.15">
      <c r="A55" s="241"/>
      <c r="B55" s="241"/>
      <c r="C55" s="241"/>
      <c r="D55" s="241"/>
      <c r="E55" s="241"/>
      <c r="F55" s="241"/>
      <c r="G55" s="241"/>
      <c r="H55" s="241"/>
      <c r="I55" s="241"/>
      <c r="J55" s="241"/>
      <c r="K55" s="241"/>
      <c r="L55" s="241"/>
      <c r="M55" s="241"/>
      <c r="N55" s="241"/>
      <c r="O55" s="241"/>
      <c r="P55" s="241"/>
      <c r="Q55" s="241"/>
      <c r="R55" s="241"/>
      <c r="S55" s="241"/>
      <c r="T55" s="241"/>
      <c r="U55" s="241"/>
      <c r="V55" s="241"/>
      <c r="W55" s="241"/>
      <c r="X55" s="241"/>
      <c r="Y55" s="105"/>
      <c r="Z55" s="105"/>
      <c r="AA55" s="105"/>
      <c r="AB55" s="105"/>
      <c r="AC55" s="105"/>
      <c r="AD55" s="105"/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</row>
    <row r="56" spans="1:44" ht="14" x14ac:dyDescent="0.15">
      <c r="A56" s="241"/>
      <c r="B56" s="241"/>
      <c r="C56" s="241"/>
      <c r="D56" s="241"/>
      <c r="E56" s="241"/>
      <c r="F56" s="241"/>
      <c r="G56" s="241"/>
      <c r="H56" s="241"/>
      <c r="I56" s="241"/>
      <c r="J56" s="241"/>
      <c r="K56" s="241"/>
      <c r="L56" s="241"/>
      <c r="M56" s="241"/>
      <c r="N56" s="241"/>
      <c r="O56" s="241"/>
      <c r="P56" s="241"/>
      <c r="Q56" s="241"/>
      <c r="R56" s="241"/>
      <c r="S56" s="241"/>
      <c r="T56" s="241"/>
      <c r="U56" s="241"/>
      <c r="V56" s="241"/>
      <c r="W56" s="241"/>
      <c r="X56" s="241"/>
      <c r="Y56" s="105"/>
      <c r="Z56" s="105"/>
      <c r="AA56" s="105"/>
      <c r="AB56" s="105"/>
      <c r="AC56" s="105"/>
      <c r="AD56" s="105"/>
      <c r="AE56" s="106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</row>
  </sheetData>
  <sheetProtection algorithmName="SHA-512" hashValue="PZphZoHwj6tOl0gZSQ3PSJy27do5ur82EQ0n+5gv0XURs0nqiOWnYj7xTMxSdZI8e4BGelmtPXFVSO4ScHK2tw==" saltValue="SRfu51wYTf5a54nYJe5kqA==" spinCount="100000" sheet="1" objects="1" scenarios="1"/>
  <pageMargins left="0.75" right="0.75" top="1" bottom="1" header="0.5" footer="0.5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FC1F3-0F0C-2F4D-A09F-4E7EFF1A0314}">
  <sheetPr codeName="Sheet12"/>
  <dimension ref="A1:BU3"/>
  <sheetViews>
    <sheetView topLeftCell="AT1" workbookViewId="0">
      <selection activeCell="AW12" sqref="AW12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3" ht="112" x14ac:dyDescent="0.15">
      <c r="A1" s="1" t="s">
        <v>139</v>
      </c>
      <c r="B1" s="1" t="s">
        <v>140</v>
      </c>
      <c r="C1" s="2" t="s">
        <v>34</v>
      </c>
      <c r="D1" s="3" t="s">
        <v>35</v>
      </c>
      <c r="E1" s="3" t="s">
        <v>36</v>
      </c>
      <c r="F1" s="3" t="s">
        <v>37</v>
      </c>
      <c r="G1" s="1" t="s">
        <v>38</v>
      </c>
      <c r="H1" s="4" t="s">
        <v>39</v>
      </c>
      <c r="I1" s="4" t="s">
        <v>40</v>
      </c>
      <c r="J1" s="4" t="s">
        <v>41</v>
      </c>
      <c r="K1" s="3" t="s">
        <v>42</v>
      </c>
      <c r="L1" s="5" t="s">
        <v>117</v>
      </c>
      <c r="M1" s="6" t="s">
        <v>43</v>
      </c>
      <c r="N1" s="7" t="s">
        <v>118</v>
      </c>
      <c r="O1" s="7" t="s">
        <v>78</v>
      </c>
      <c r="P1" s="7" t="s">
        <v>119</v>
      </c>
      <c r="Q1" s="7" t="s">
        <v>120</v>
      </c>
      <c r="R1" s="7" t="s">
        <v>121</v>
      </c>
      <c r="S1" s="7" t="s">
        <v>122</v>
      </c>
      <c r="T1" s="7" t="s">
        <v>123</v>
      </c>
      <c r="U1" s="7" t="s">
        <v>124</v>
      </c>
      <c r="V1" s="8" t="s">
        <v>125</v>
      </c>
      <c r="W1" s="9" t="s">
        <v>126</v>
      </c>
      <c r="X1" s="9" t="s">
        <v>127</v>
      </c>
      <c r="Y1" s="9" t="s">
        <v>128</v>
      </c>
      <c r="Z1" s="9" t="s">
        <v>129</v>
      </c>
      <c r="AA1" s="9" t="s">
        <v>130</v>
      </c>
      <c r="AB1" s="9" t="s">
        <v>131</v>
      </c>
      <c r="AC1" s="9" t="s">
        <v>132</v>
      </c>
      <c r="AD1" s="10" t="s">
        <v>133</v>
      </c>
      <c r="AE1" s="10" t="s">
        <v>134</v>
      </c>
      <c r="AF1" s="11" t="s">
        <v>135</v>
      </c>
      <c r="AG1" s="12" t="s">
        <v>136</v>
      </c>
      <c r="AH1" s="12" t="s">
        <v>137</v>
      </c>
      <c r="AI1" s="13" t="s">
        <v>64</v>
      </c>
      <c r="AJ1" s="13" t="s">
        <v>65</v>
      </c>
      <c r="AK1" s="13" t="s">
        <v>66</v>
      </c>
      <c r="AL1" s="13" t="s">
        <v>67</v>
      </c>
      <c r="AM1" s="13" t="s">
        <v>68</v>
      </c>
      <c r="AN1" s="14" t="s">
        <v>69</v>
      </c>
      <c r="AO1" s="14" t="s">
        <v>70</v>
      </c>
      <c r="AP1" s="14" t="s">
        <v>71</v>
      </c>
      <c r="AQ1" s="15" t="s">
        <v>72</v>
      </c>
      <c r="AR1" s="16" t="s">
        <v>73</v>
      </c>
      <c r="AS1" s="16" t="s">
        <v>74</v>
      </c>
      <c r="AT1" s="17" t="s">
        <v>75</v>
      </c>
      <c r="AU1" s="18" t="s">
        <v>138</v>
      </c>
      <c r="AV1" s="19" t="s">
        <v>76</v>
      </c>
      <c r="AW1" s="20" t="s">
        <v>77</v>
      </c>
      <c r="AX1" s="21" t="s">
        <v>2</v>
      </c>
      <c r="AY1" s="22" t="s">
        <v>3</v>
      </c>
      <c r="AZ1" s="23" t="s">
        <v>4</v>
      </c>
      <c r="BA1" s="24" t="s">
        <v>5</v>
      </c>
      <c r="BB1" s="23" t="s">
        <v>6</v>
      </c>
      <c r="BC1" s="24" t="s">
        <v>7</v>
      </c>
      <c r="BD1" s="25" t="s">
        <v>90</v>
      </c>
      <c r="BE1" s="22" t="s">
        <v>91</v>
      </c>
      <c r="BF1" s="26" t="s">
        <v>92</v>
      </c>
      <c r="BG1" s="22" t="s">
        <v>93</v>
      </c>
      <c r="BH1" s="26" t="s">
        <v>94</v>
      </c>
      <c r="BI1" s="4" t="s">
        <v>95</v>
      </c>
      <c r="BJ1" s="4" t="s">
        <v>12</v>
      </c>
      <c r="BK1" s="4" t="s">
        <v>13</v>
      </c>
      <c r="BL1" s="4" t="s">
        <v>14</v>
      </c>
      <c r="BM1" s="4" t="s">
        <v>15</v>
      </c>
      <c r="BN1" s="4" t="s">
        <v>169</v>
      </c>
      <c r="BO1" s="4" t="s">
        <v>170</v>
      </c>
      <c r="BP1" s="27" t="s">
        <v>16</v>
      </c>
      <c r="BQ1" s="27" t="s">
        <v>102</v>
      </c>
      <c r="BR1" s="28" t="s">
        <v>103</v>
      </c>
      <c r="BS1" s="28" t="s">
        <v>104</v>
      </c>
      <c r="BT1" s="27" t="s">
        <v>106</v>
      </c>
    </row>
    <row r="2" spans="1:73" x14ac:dyDescent="0.15">
      <c r="A2" s="29">
        <v>786</v>
      </c>
      <c r="B2" s="30">
        <v>42103</v>
      </c>
      <c r="C2" s="31" t="s">
        <v>156</v>
      </c>
      <c r="D2" s="32" t="s">
        <v>157</v>
      </c>
      <c r="E2" s="32"/>
      <c r="F2" s="32" t="s">
        <v>158</v>
      </c>
      <c r="G2" s="33">
        <v>41820</v>
      </c>
      <c r="H2" s="34" t="s">
        <v>159</v>
      </c>
      <c r="I2" s="34" t="s">
        <v>160</v>
      </c>
      <c r="J2" s="34"/>
      <c r="K2" s="35" t="s">
        <v>161</v>
      </c>
      <c r="L2" s="35" t="s">
        <v>162</v>
      </c>
      <c r="M2" s="32">
        <v>72.618179999999995</v>
      </c>
      <c r="N2" s="32">
        <v>27.454540000000001</v>
      </c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5" t="s">
        <v>163</v>
      </c>
      <c r="AS2" s="36" t="s">
        <v>160</v>
      </c>
      <c r="AT2" s="36"/>
      <c r="AU2" s="36"/>
      <c r="AV2" s="36" t="s">
        <v>164</v>
      </c>
      <c r="AW2" s="36">
        <v>27.454540000000001</v>
      </c>
      <c r="AX2" s="36" t="s">
        <v>160</v>
      </c>
      <c r="AY2" s="36">
        <v>0</v>
      </c>
      <c r="AZ2" s="36">
        <v>0</v>
      </c>
      <c r="BA2" s="36">
        <v>0</v>
      </c>
      <c r="BB2" s="36">
        <v>0</v>
      </c>
      <c r="BC2" s="36">
        <v>0</v>
      </c>
      <c r="BD2" s="36">
        <v>0</v>
      </c>
      <c r="BE2" s="36">
        <v>0</v>
      </c>
      <c r="BF2" s="36">
        <v>0</v>
      </c>
      <c r="BG2" s="34">
        <v>0</v>
      </c>
      <c r="BH2" s="34">
        <v>0</v>
      </c>
      <c r="BI2" s="36"/>
      <c r="BJ2" s="36" t="s">
        <v>160</v>
      </c>
      <c r="BK2" s="34"/>
      <c r="BL2" s="34" t="s">
        <v>160</v>
      </c>
      <c r="BM2" s="34"/>
      <c r="BN2" s="34"/>
      <c r="BO2" s="34"/>
      <c r="BP2" s="35"/>
      <c r="BQ2" s="35"/>
      <c r="BR2" s="36"/>
      <c r="BS2" s="36" t="s">
        <v>160</v>
      </c>
      <c r="BT2" s="35"/>
      <c r="BU2" t="s">
        <v>171</v>
      </c>
    </row>
    <row r="3" spans="1:73" x14ac:dyDescent="0.15">
      <c r="A3" s="29">
        <v>787</v>
      </c>
      <c r="B3" s="30">
        <v>42103</v>
      </c>
      <c r="C3" s="31" t="s">
        <v>156</v>
      </c>
      <c r="D3" s="32" t="s">
        <v>157</v>
      </c>
      <c r="E3" s="32"/>
      <c r="F3" s="32" t="s">
        <v>167</v>
      </c>
      <c r="G3" s="33">
        <v>41820</v>
      </c>
      <c r="H3" s="34" t="s">
        <v>159</v>
      </c>
      <c r="I3" s="34" t="s">
        <v>160</v>
      </c>
      <c r="J3" s="34"/>
      <c r="K3" s="35" t="s">
        <v>161</v>
      </c>
      <c r="L3" s="35" t="s">
        <v>162</v>
      </c>
      <c r="M3" s="32">
        <v>72.618179999999995</v>
      </c>
      <c r="N3" s="32">
        <v>35.127270000000003</v>
      </c>
      <c r="O3" s="32"/>
      <c r="P3" s="32"/>
      <c r="Q3" s="32"/>
      <c r="R3" s="32"/>
      <c r="S3" s="32"/>
      <c r="T3" s="32"/>
      <c r="U3" s="32"/>
      <c r="V3" s="32"/>
      <c r="W3" s="32">
        <v>19.77272</v>
      </c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5"/>
      <c r="AN3" s="35"/>
      <c r="AO3" s="35"/>
      <c r="AP3" s="35"/>
      <c r="AQ3" s="35"/>
      <c r="AR3" s="35" t="s">
        <v>168</v>
      </c>
      <c r="AS3" s="36" t="s">
        <v>160</v>
      </c>
      <c r="AT3" s="36"/>
      <c r="AU3" s="36"/>
      <c r="AV3" s="36" t="s">
        <v>164</v>
      </c>
      <c r="AW3" s="36">
        <v>27.454540000000001</v>
      </c>
      <c r="AX3" s="36" t="s">
        <v>160</v>
      </c>
      <c r="AY3" s="36">
        <v>0</v>
      </c>
      <c r="AZ3" s="36">
        <v>0</v>
      </c>
      <c r="BA3" s="36">
        <v>0</v>
      </c>
      <c r="BB3" s="36">
        <v>0</v>
      </c>
      <c r="BC3" s="36">
        <v>0</v>
      </c>
      <c r="BD3" s="36">
        <v>0</v>
      </c>
      <c r="BE3" s="36">
        <v>0</v>
      </c>
      <c r="BF3" s="36">
        <v>0</v>
      </c>
      <c r="BG3" s="34">
        <v>0</v>
      </c>
      <c r="BH3" s="34">
        <v>0</v>
      </c>
      <c r="BI3" s="36"/>
      <c r="BJ3" s="36" t="s">
        <v>160</v>
      </c>
      <c r="BK3" s="34"/>
      <c r="BL3" s="34" t="s">
        <v>160</v>
      </c>
      <c r="BM3" s="34"/>
      <c r="BN3" s="34"/>
      <c r="BO3" s="34"/>
      <c r="BP3" s="35"/>
      <c r="BQ3" s="35"/>
      <c r="BR3" s="36"/>
      <c r="BS3" s="36" t="s">
        <v>160</v>
      </c>
      <c r="BT3" s="35"/>
      <c r="BU3" t="s">
        <v>171</v>
      </c>
    </row>
  </sheetData>
  <sheetProtection algorithmName="SHA-512" hashValue="CinFkS3ekRlXcCZ27kxQWDXocPScMI3P4hcocGUAjnH9Feo+KAiujqNW+3GpymUshjpnb89Muqew37qArqo/JQ==" saltValue="os9yqfdLg5aSF2dxq8if+w==" spinCount="100000" sheet="1" objects="1" scenarios="1"/>
  <pageMargins left="0.75" right="0.75" top="1" bottom="1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A89A1-37DF-EB41-A229-EFF2BA4376B3}">
  <sheetPr codeName="Sheet13"/>
  <dimension ref="A1:BW3"/>
  <sheetViews>
    <sheetView workbookViewId="0">
      <selection activeCell="AW12" sqref="AW12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5" ht="112" x14ac:dyDescent="0.15">
      <c r="A1" s="1" t="s">
        <v>139</v>
      </c>
      <c r="B1" s="1" t="s">
        <v>140</v>
      </c>
      <c r="C1" s="2" t="s">
        <v>34</v>
      </c>
      <c r="D1" s="3" t="s">
        <v>35</v>
      </c>
      <c r="E1" s="3" t="s">
        <v>36</v>
      </c>
      <c r="F1" s="3" t="s">
        <v>37</v>
      </c>
      <c r="G1" s="1" t="s">
        <v>38</v>
      </c>
      <c r="H1" s="4" t="s">
        <v>39</v>
      </c>
      <c r="I1" s="4" t="s">
        <v>40</v>
      </c>
      <c r="J1" s="4" t="s">
        <v>41</v>
      </c>
      <c r="K1" s="3" t="s">
        <v>42</v>
      </c>
      <c r="L1" s="5" t="s">
        <v>117</v>
      </c>
      <c r="M1" s="6" t="s">
        <v>43</v>
      </c>
      <c r="N1" s="7" t="s">
        <v>118</v>
      </c>
      <c r="O1" s="7" t="s">
        <v>78</v>
      </c>
      <c r="P1" s="7" t="s">
        <v>119</v>
      </c>
      <c r="Q1" s="7" t="s">
        <v>120</v>
      </c>
      <c r="R1" s="7" t="s">
        <v>121</v>
      </c>
      <c r="S1" s="7" t="s">
        <v>122</v>
      </c>
      <c r="T1" s="7" t="s">
        <v>123</v>
      </c>
      <c r="U1" s="7" t="s">
        <v>124</v>
      </c>
      <c r="V1" s="8" t="s">
        <v>125</v>
      </c>
      <c r="W1" s="9" t="s">
        <v>126</v>
      </c>
      <c r="X1" s="9" t="s">
        <v>127</v>
      </c>
      <c r="Y1" s="9" t="s">
        <v>128</v>
      </c>
      <c r="Z1" s="9" t="s">
        <v>129</v>
      </c>
      <c r="AA1" s="9" t="s">
        <v>130</v>
      </c>
      <c r="AB1" s="9" t="s">
        <v>131</v>
      </c>
      <c r="AC1" s="9" t="s">
        <v>132</v>
      </c>
      <c r="AD1" s="10" t="s">
        <v>133</v>
      </c>
      <c r="AE1" s="10" t="s">
        <v>134</v>
      </c>
      <c r="AF1" s="11" t="s">
        <v>135</v>
      </c>
      <c r="AG1" s="12" t="s">
        <v>136</v>
      </c>
      <c r="AH1" s="12" t="s">
        <v>137</v>
      </c>
      <c r="AI1" s="13" t="s">
        <v>64</v>
      </c>
      <c r="AJ1" s="13" t="s">
        <v>65</v>
      </c>
      <c r="AK1" s="13" t="s">
        <v>66</v>
      </c>
      <c r="AL1" s="13" t="s">
        <v>67</v>
      </c>
      <c r="AM1" s="13" t="s">
        <v>68</v>
      </c>
      <c r="AN1" s="14" t="s">
        <v>69</v>
      </c>
      <c r="AO1" s="14" t="s">
        <v>70</v>
      </c>
      <c r="AP1" s="14" t="s">
        <v>71</v>
      </c>
      <c r="AQ1" s="15" t="s">
        <v>72</v>
      </c>
      <c r="AR1" s="16" t="s">
        <v>73</v>
      </c>
      <c r="AS1" s="16" t="s">
        <v>74</v>
      </c>
      <c r="AT1" s="17" t="s">
        <v>75</v>
      </c>
      <c r="AU1" s="18" t="s">
        <v>138</v>
      </c>
      <c r="AV1" s="19" t="s">
        <v>76</v>
      </c>
      <c r="AW1" s="20" t="s">
        <v>77</v>
      </c>
      <c r="AX1" s="21" t="s">
        <v>2</v>
      </c>
      <c r="AY1" s="22" t="s">
        <v>3</v>
      </c>
      <c r="AZ1" s="23" t="s">
        <v>4</v>
      </c>
      <c r="BA1" s="24" t="s">
        <v>5</v>
      </c>
      <c r="BB1" s="23" t="s">
        <v>6</v>
      </c>
      <c r="BC1" s="24" t="s">
        <v>7</v>
      </c>
      <c r="BD1" s="25" t="s">
        <v>90</v>
      </c>
      <c r="BE1" s="22" t="s">
        <v>91</v>
      </c>
      <c r="BF1" s="26" t="s">
        <v>92</v>
      </c>
      <c r="BG1" s="22" t="s">
        <v>93</v>
      </c>
      <c r="BH1" s="26" t="s">
        <v>94</v>
      </c>
      <c r="BI1" s="4" t="s">
        <v>95</v>
      </c>
      <c r="BJ1" s="4" t="s">
        <v>12</v>
      </c>
      <c r="BK1" s="4" t="s">
        <v>13</v>
      </c>
      <c r="BL1" s="4" t="s">
        <v>14</v>
      </c>
      <c r="BM1" s="4" t="s">
        <v>15</v>
      </c>
      <c r="BN1" s="4" t="s">
        <v>169</v>
      </c>
      <c r="BO1" s="4" t="s">
        <v>170</v>
      </c>
      <c r="BP1" s="27" t="s">
        <v>16</v>
      </c>
      <c r="BQ1" s="27" t="s">
        <v>102</v>
      </c>
      <c r="BR1" s="28" t="s">
        <v>103</v>
      </c>
      <c r="BS1" s="28" t="s">
        <v>104</v>
      </c>
      <c r="BT1" s="27" t="s">
        <v>106</v>
      </c>
    </row>
    <row r="2" spans="1:75" x14ac:dyDescent="0.15">
      <c r="A2" s="29">
        <v>786</v>
      </c>
      <c r="B2" s="30">
        <v>41927</v>
      </c>
      <c r="C2" s="31" t="s">
        <v>156</v>
      </c>
      <c r="D2" s="32" t="s">
        <v>157</v>
      </c>
      <c r="E2" s="32"/>
      <c r="F2" s="32" t="s">
        <v>158</v>
      </c>
      <c r="G2" s="33">
        <v>41820</v>
      </c>
      <c r="H2" s="34" t="s">
        <v>159</v>
      </c>
      <c r="I2" s="34" t="s">
        <v>160</v>
      </c>
      <c r="J2" s="34"/>
      <c r="K2" s="35" t="s">
        <v>161</v>
      </c>
      <c r="L2" s="35" t="s">
        <v>162</v>
      </c>
      <c r="M2" s="32">
        <v>72.618179999999995</v>
      </c>
      <c r="N2" s="32">
        <v>27.454540000000001</v>
      </c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5" t="s">
        <v>163</v>
      </c>
      <c r="AS2" s="36" t="s">
        <v>160</v>
      </c>
      <c r="AT2" s="36"/>
      <c r="AU2" s="36"/>
      <c r="AV2" s="36" t="s">
        <v>164</v>
      </c>
      <c r="AW2" s="36">
        <v>27.454540000000001</v>
      </c>
      <c r="AX2" s="36" t="s">
        <v>160</v>
      </c>
      <c r="AY2" s="35"/>
      <c r="AZ2" s="36">
        <v>0</v>
      </c>
      <c r="BA2" s="36">
        <v>0</v>
      </c>
      <c r="BB2" s="36">
        <v>0</v>
      </c>
      <c r="BC2" s="36">
        <v>0</v>
      </c>
      <c r="BD2" s="36">
        <v>0</v>
      </c>
      <c r="BE2" s="36">
        <v>0</v>
      </c>
      <c r="BF2" s="36">
        <v>0</v>
      </c>
      <c r="BG2" s="36">
        <v>0</v>
      </c>
      <c r="BH2" s="34">
        <v>0</v>
      </c>
      <c r="BI2" s="34">
        <v>0</v>
      </c>
      <c r="BJ2" s="36"/>
      <c r="BK2" s="36" t="s">
        <v>160</v>
      </c>
      <c r="BL2" s="34"/>
      <c r="BM2" s="34" t="s">
        <v>160</v>
      </c>
      <c r="BN2" s="34"/>
      <c r="BO2" s="34"/>
      <c r="BP2" s="34"/>
      <c r="BQ2" s="35"/>
      <c r="BR2" s="35"/>
      <c r="BS2" s="36"/>
      <c r="BT2" s="36" t="s">
        <v>160</v>
      </c>
      <c r="BU2" s="35"/>
      <c r="BV2" t="s">
        <v>171</v>
      </c>
      <c r="BW2" s="118" t="s">
        <v>166</v>
      </c>
    </row>
    <row r="3" spans="1:75" x14ac:dyDescent="0.15">
      <c r="A3" s="29">
        <v>787</v>
      </c>
      <c r="B3" s="30">
        <v>41927</v>
      </c>
      <c r="C3" s="31" t="s">
        <v>156</v>
      </c>
      <c r="D3" s="32" t="s">
        <v>157</v>
      </c>
      <c r="E3" s="32"/>
      <c r="F3" s="32" t="s">
        <v>167</v>
      </c>
      <c r="G3" s="33">
        <v>41820</v>
      </c>
      <c r="H3" s="34" t="s">
        <v>159</v>
      </c>
      <c r="I3" s="34" t="s">
        <v>160</v>
      </c>
      <c r="J3" s="34"/>
      <c r="K3" s="35" t="s">
        <v>161</v>
      </c>
      <c r="L3" s="35" t="s">
        <v>162</v>
      </c>
      <c r="M3" s="32">
        <v>72.618179999999995</v>
      </c>
      <c r="N3" s="32">
        <v>35.127270000000003</v>
      </c>
      <c r="O3" s="32"/>
      <c r="P3" s="32"/>
      <c r="Q3" s="32"/>
      <c r="R3" s="32"/>
      <c r="S3" s="32"/>
      <c r="T3" s="32"/>
      <c r="U3" s="32"/>
      <c r="V3" s="32"/>
      <c r="W3" s="32">
        <v>19.77272</v>
      </c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5"/>
      <c r="AN3" s="35"/>
      <c r="AO3" s="35"/>
      <c r="AP3" s="35"/>
      <c r="AQ3" s="35"/>
      <c r="AR3" s="35" t="s">
        <v>168</v>
      </c>
      <c r="AS3" s="36" t="s">
        <v>160</v>
      </c>
      <c r="AT3" s="36"/>
      <c r="AU3" s="36"/>
      <c r="AV3" s="36" t="s">
        <v>164</v>
      </c>
      <c r="AW3" s="36">
        <v>27.454540000000001</v>
      </c>
      <c r="AX3" s="36" t="s">
        <v>160</v>
      </c>
      <c r="AY3" s="35"/>
      <c r="AZ3" s="36">
        <v>0</v>
      </c>
      <c r="BA3" s="36">
        <v>0</v>
      </c>
      <c r="BB3" s="36">
        <v>0</v>
      </c>
      <c r="BC3" s="36">
        <v>0</v>
      </c>
      <c r="BD3" s="36">
        <v>0</v>
      </c>
      <c r="BE3" s="36">
        <v>0</v>
      </c>
      <c r="BF3" s="36">
        <v>0</v>
      </c>
      <c r="BG3" s="36">
        <v>0</v>
      </c>
      <c r="BH3" s="34">
        <v>0</v>
      </c>
      <c r="BI3" s="34">
        <v>0</v>
      </c>
      <c r="BJ3" s="36"/>
      <c r="BK3" s="36" t="s">
        <v>160</v>
      </c>
      <c r="BL3" s="34"/>
      <c r="BM3" s="34" t="s">
        <v>160</v>
      </c>
      <c r="BN3" s="34"/>
      <c r="BO3" s="34"/>
      <c r="BP3" s="34"/>
      <c r="BQ3" s="35"/>
      <c r="BR3" s="35"/>
      <c r="BS3" s="36"/>
      <c r="BT3" s="36" t="s">
        <v>160</v>
      </c>
      <c r="BU3" s="35"/>
      <c r="BV3" t="s">
        <v>171</v>
      </c>
      <c r="BW3" s="118" t="s">
        <v>166</v>
      </c>
    </row>
  </sheetData>
  <sheetProtection algorithmName="SHA-512" hashValue="CBZnjGHEGB+V6uFfC9BM0V0EpgevZxdlcsvVtYRrQy4F5T3gYubLy/LzM76Ubmd5sbyG6XuzXg5a+QIphQ9LlA==" saltValue="oEPYv1HmnDxWnejR4sFi0w==" spinCount="100000" sheet="1" objects="1" scenarios="1"/>
  <pageMargins left="0.75" right="0.75" top="1" bottom="1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3CA0D-2B6F-FE4A-91B7-D856621A53C8}">
  <sheetPr codeName="Sheet14"/>
  <dimension ref="A1:BV3"/>
  <sheetViews>
    <sheetView workbookViewId="0">
      <selection activeCell="G11" sqref="G11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4" ht="112" x14ac:dyDescent="0.15">
      <c r="A1" s="1" t="s">
        <v>139</v>
      </c>
      <c r="B1" s="1" t="s">
        <v>140</v>
      </c>
      <c r="C1" s="2" t="s">
        <v>34</v>
      </c>
      <c r="D1" s="3" t="s">
        <v>35</v>
      </c>
      <c r="E1" s="3" t="s">
        <v>36</v>
      </c>
      <c r="F1" s="3" t="s">
        <v>37</v>
      </c>
      <c r="G1" s="1" t="s">
        <v>38</v>
      </c>
      <c r="H1" s="4" t="s">
        <v>39</v>
      </c>
      <c r="I1" s="4" t="s">
        <v>40</v>
      </c>
      <c r="J1" s="4" t="s">
        <v>41</v>
      </c>
      <c r="K1" s="3" t="s">
        <v>42</v>
      </c>
      <c r="L1" s="5" t="s">
        <v>117</v>
      </c>
      <c r="M1" s="6" t="s">
        <v>43</v>
      </c>
      <c r="N1" s="7" t="s">
        <v>118</v>
      </c>
      <c r="O1" s="7" t="s">
        <v>78</v>
      </c>
      <c r="P1" s="7" t="s">
        <v>119</v>
      </c>
      <c r="Q1" s="7" t="s">
        <v>120</v>
      </c>
      <c r="R1" s="7" t="s">
        <v>121</v>
      </c>
      <c r="S1" s="7" t="s">
        <v>122</v>
      </c>
      <c r="T1" s="7" t="s">
        <v>123</v>
      </c>
      <c r="U1" s="7" t="s">
        <v>124</v>
      </c>
      <c r="V1" s="8" t="s">
        <v>125</v>
      </c>
      <c r="W1" s="9" t="s">
        <v>126</v>
      </c>
      <c r="X1" s="9" t="s">
        <v>127</v>
      </c>
      <c r="Y1" s="9" t="s">
        <v>128</v>
      </c>
      <c r="Z1" s="9" t="s">
        <v>129</v>
      </c>
      <c r="AA1" s="9" t="s">
        <v>130</v>
      </c>
      <c r="AB1" s="9" t="s">
        <v>131</v>
      </c>
      <c r="AC1" s="9" t="s">
        <v>132</v>
      </c>
      <c r="AD1" s="10" t="s">
        <v>133</v>
      </c>
      <c r="AE1" s="10" t="s">
        <v>134</v>
      </c>
      <c r="AF1" s="11" t="s">
        <v>135</v>
      </c>
      <c r="AG1" s="12" t="s">
        <v>136</v>
      </c>
      <c r="AH1" s="12" t="s">
        <v>137</v>
      </c>
      <c r="AI1" s="13" t="s">
        <v>64</v>
      </c>
      <c r="AJ1" s="13" t="s">
        <v>65</v>
      </c>
      <c r="AK1" s="13" t="s">
        <v>66</v>
      </c>
      <c r="AL1" s="13" t="s">
        <v>67</v>
      </c>
      <c r="AM1" s="13" t="s">
        <v>68</v>
      </c>
      <c r="AN1" s="14" t="s">
        <v>69</v>
      </c>
      <c r="AO1" s="14" t="s">
        <v>70</v>
      </c>
      <c r="AP1" s="14" t="s">
        <v>71</v>
      </c>
      <c r="AQ1" s="15" t="s">
        <v>72</v>
      </c>
      <c r="AR1" s="16" t="s">
        <v>73</v>
      </c>
      <c r="AS1" s="16" t="s">
        <v>74</v>
      </c>
      <c r="AT1" s="17" t="s">
        <v>75</v>
      </c>
      <c r="AU1" s="18" t="s">
        <v>138</v>
      </c>
      <c r="AV1" s="19" t="s">
        <v>76</v>
      </c>
      <c r="AW1" s="20" t="s">
        <v>77</v>
      </c>
      <c r="AX1" s="21" t="s">
        <v>2</v>
      </c>
      <c r="AY1" s="22" t="s">
        <v>3</v>
      </c>
      <c r="AZ1" s="23" t="s">
        <v>4</v>
      </c>
      <c r="BA1" s="24" t="s">
        <v>5</v>
      </c>
      <c r="BB1" s="23" t="s">
        <v>6</v>
      </c>
      <c r="BC1" s="24" t="s">
        <v>7</v>
      </c>
      <c r="BD1" s="25" t="s">
        <v>90</v>
      </c>
      <c r="BE1" s="22" t="s">
        <v>91</v>
      </c>
      <c r="BF1" s="26" t="s">
        <v>92</v>
      </c>
      <c r="BG1" s="22" t="s">
        <v>93</v>
      </c>
      <c r="BH1" s="26" t="s">
        <v>94</v>
      </c>
      <c r="BI1" s="4" t="s">
        <v>95</v>
      </c>
      <c r="BJ1" s="4" t="s">
        <v>12</v>
      </c>
      <c r="BK1" s="4" t="s">
        <v>13</v>
      </c>
      <c r="BL1" s="4" t="s">
        <v>14</v>
      </c>
      <c r="BM1" s="4" t="s">
        <v>15</v>
      </c>
      <c r="BN1" s="4" t="s">
        <v>169</v>
      </c>
      <c r="BO1" s="4" t="s">
        <v>170</v>
      </c>
      <c r="BP1" s="27" t="s">
        <v>16</v>
      </c>
      <c r="BQ1" s="27" t="s">
        <v>102</v>
      </c>
      <c r="BR1" s="28" t="s">
        <v>103</v>
      </c>
      <c r="BS1" s="28" t="s">
        <v>104</v>
      </c>
      <c r="BT1" s="27" t="s">
        <v>106</v>
      </c>
    </row>
    <row r="2" spans="1:74" x14ac:dyDescent="0.15">
      <c r="A2" s="29">
        <v>786</v>
      </c>
      <c r="B2" s="30">
        <v>41741</v>
      </c>
      <c r="C2" s="31" t="s">
        <v>156</v>
      </c>
      <c r="D2" s="32" t="s">
        <v>157</v>
      </c>
      <c r="E2" s="32"/>
      <c r="F2" s="32" t="s">
        <v>158</v>
      </c>
      <c r="G2" s="33">
        <v>41626</v>
      </c>
      <c r="H2" s="34" t="s">
        <v>159</v>
      </c>
      <c r="I2" s="34" t="s">
        <v>160</v>
      </c>
      <c r="J2" s="34"/>
      <c r="K2" s="35" t="s">
        <v>161</v>
      </c>
      <c r="L2" s="35" t="s">
        <v>162</v>
      </c>
      <c r="M2" s="32">
        <v>71.83</v>
      </c>
      <c r="N2" s="32">
        <v>27.17</v>
      </c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5" t="s">
        <v>163</v>
      </c>
      <c r="AR2" s="36" t="s">
        <v>160</v>
      </c>
      <c r="AS2" s="36"/>
      <c r="AT2" s="36"/>
      <c r="AU2" s="36" t="s">
        <v>164</v>
      </c>
      <c r="AV2" s="36">
        <v>29.87</v>
      </c>
      <c r="AW2" s="36" t="s">
        <v>160</v>
      </c>
      <c r="AX2" s="35"/>
      <c r="AY2" s="36">
        <v>0</v>
      </c>
      <c r="AZ2" s="36">
        <v>0</v>
      </c>
      <c r="BA2" s="36">
        <v>0</v>
      </c>
      <c r="BB2" s="36">
        <v>0</v>
      </c>
      <c r="BC2" s="36">
        <v>0</v>
      </c>
      <c r="BD2" s="36">
        <v>0</v>
      </c>
      <c r="BE2" s="36">
        <v>0</v>
      </c>
      <c r="BF2" s="36">
        <v>0</v>
      </c>
      <c r="BG2" s="34">
        <v>0</v>
      </c>
      <c r="BH2" s="34">
        <v>0</v>
      </c>
      <c r="BI2" s="36"/>
      <c r="BJ2" s="36" t="s">
        <v>160</v>
      </c>
      <c r="BK2" s="34"/>
      <c r="BL2" s="34" t="s">
        <v>160</v>
      </c>
      <c r="BM2" s="34"/>
      <c r="BN2" s="34"/>
      <c r="BO2" s="34"/>
      <c r="BP2" s="35"/>
      <c r="BQ2" s="35"/>
      <c r="BR2" s="36"/>
      <c r="BS2" s="36" t="s">
        <v>160</v>
      </c>
      <c r="BT2" s="35"/>
      <c r="BU2" t="s">
        <v>165</v>
      </c>
      <c r="BV2" s="118" t="s">
        <v>166</v>
      </c>
    </row>
    <row r="3" spans="1:74" x14ac:dyDescent="0.15">
      <c r="A3" s="29">
        <v>787</v>
      </c>
      <c r="B3" s="30">
        <v>41741</v>
      </c>
      <c r="C3" s="31" t="s">
        <v>156</v>
      </c>
      <c r="D3" s="32" t="s">
        <v>157</v>
      </c>
      <c r="E3" s="32"/>
      <c r="F3" s="32" t="s">
        <v>167</v>
      </c>
      <c r="G3" s="33">
        <v>41626</v>
      </c>
      <c r="H3" s="34" t="s">
        <v>159</v>
      </c>
      <c r="I3" s="34" t="s">
        <v>160</v>
      </c>
      <c r="J3" s="34"/>
      <c r="K3" s="35" t="s">
        <v>161</v>
      </c>
      <c r="L3" s="35" t="s">
        <v>162</v>
      </c>
      <c r="M3" s="32">
        <v>71.83</v>
      </c>
      <c r="N3" s="32">
        <v>34.75</v>
      </c>
      <c r="O3" s="32"/>
      <c r="P3" s="32"/>
      <c r="Q3" s="32"/>
      <c r="R3" s="32"/>
      <c r="S3" s="32"/>
      <c r="T3" s="32"/>
      <c r="U3" s="32"/>
      <c r="V3" s="32"/>
      <c r="W3" s="32">
        <v>19.55</v>
      </c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5"/>
      <c r="AN3" s="35"/>
      <c r="AO3" s="35"/>
      <c r="AP3" s="35"/>
      <c r="AQ3" s="35" t="s">
        <v>168</v>
      </c>
      <c r="AR3" s="36" t="s">
        <v>160</v>
      </c>
      <c r="AS3" s="36"/>
      <c r="AT3" s="36"/>
      <c r="AU3" s="36" t="s">
        <v>164</v>
      </c>
      <c r="AV3" s="36">
        <v>29.87</v>
      </c>
      <c r="AW3" s="36" t="s">
        <v>160</v>
      </c>
      <c r="AX3" s="35"/>
      <c r="AY3" s="36">
        <v>0</v>
      </c>
      <c r="AZ3" s="36">
        <v>0</v>
      </c>
      <c r="BA3" s="36">
        <v>0</v>
      </c>
      <c r="BB3" s="36">
        <v>0</v>
      </c>
      <c r="BC3" s="36">
        <v>0</v>
      </c>
      <c r="BD3" s="36">
        <v>0</v>
      </c>
      <c r="BE3" s="36">
        <v>0</v>
      </c>
      <c r="BF3" s="36">
        <v>0</v>
      </c>
      <c r="BG3" s="34">
        <v>0</v>
      </c>
      <c r="BH3" s="34">
        <v>0</v>
      </c>
      <c r="BI3" s="36"/>
      <c r="BJ3" s="36" t="s">
        <v>160</v>
      </c>
      <c r="BK3" s="34"/>
      <c r="BL3" s="34" t="s">
        <v>160</v>
      </c>
      <c r="BM3" s="34"/>
      <c r="BN3" s="34"/>
      <c r="BO3" s="34"/>
      <c r="BP3" s="35"/>
      <c r="BQ3" s="35"/>
      <c r="BR3" s="36"/>
      <c r="BS3" s="36" t="s">
        <v>160</v>
      </c>
      <c r="BT3" s="35"/>
      <c r="BU3" t="s">
        <v>165</v>
      </c>
      <c r="BV3" s="118" t="s">
        <v>166</v>
      </c>
    </row>
  </sheetData>
  <sheetProtection algorithmName="SHA-512" hashValue="s0bBexxcxX15G7RDR1KeJj8lyg6+l+2ictPH3UZ+u55dtcwFxEyinZetAxZJDxcutJCFmKy1gxeR53CxmBzwqw==" saltValue="Ez2sKL3SDNwbqUyPeGuw6g==" spinCount="100000" sheet="1" objects="1" scenarios="1"/>
  <pageMargins left="0.75" right="0.75" top="1" bottom="1" header="0.5" footer="0.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/>
  <dimension ref="A1:BS3"/>
  <sheetViews>
    <sheetView workbookViewId="0">
      <selection activeCell="G11" sqref="G11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6" max="66" width="38.6640625" customWidth="1"/>
    <col min="67" max="67" width="11.5" customWidth="1"/>
    <col min="68" max="69" width="11.33203125" customWidth="1"/>
    <col min="70" max="70" width="29.5" customWidth="1"/>
  </cols>
  <sheetData>
    <row r="1" spans="1:71" ht="112" x14ac:dyDescent="0.15">
      <c r="A1" s="1" t="s">
        <v>139</v>
      </c>
      <c r="B1" s="1" t="s">
        <v>140</v>
      </c>
      <c r="C1" s="2" t="s">
        <v>34</v>
      </c>
      <c r="D1" s="3" t="s">
        <v>35</v>
      </c>
      <c r="E1" s="3" t="s">
        <v>36</v>
      </c>
      <c r="F1" s="3" t="s">
        <v>37</v>
      </c>
      <c r="G1" s="1" t="s">
        <v>38</v>
      </c>
      <c r="H1" s="4" t="s">
        <v>39</v>
      </c>
      <c r="I1" s="4" t="s">
        <v>40</v>
      </c>
      <c r="J1" s="4" t="s">
        <v>41</v>
      </c>
      <c r="K1" s="3" t="s">
        <v>42</v>
      </c>
      <c r="L1" s="5" t="s">
        <v>117</v>
      </c>
      <c r="M1" s="6" t="s">
        <v>43</v>
      </c>
      <c r="N1" s="7" t="s">
        <v>118</v>
      </c>
      <c r="O1" s="7" t="s">
        <v>78</v>
      </c>
      <c r="P1" s="7" t="s">
        <v>119</v>
      </c>
      <c r="Q1" s="7" t="s">
        <v>120</v>
      </c>
      <c r="R1" s="7" t="s">
        <v>121</v>
      </c>
      <c r="S1" s="7" t="s">
        <v>122</v>
      </c>
      <c r="T1" s="7" t="s">
        <v>123</v>
      </c>
      <c r="U1" s="7" t="s">
        <v>124</v>
      </c>
      <c r="V1" s="8" t="s">
        <v>125</v>
      </c>
      <c r="W1" s="9" t="s">
        <v>126</v>
      </c>
      <c r="X1" s="9" t="s">
        <v>127</v>
      </c>
      <c r="Y1" s="9" t="s">
        <v>128</v>
      </c>
      <c r="Z1" s="9" t="s">
        <v>129</v>
      </c>
      <c r="AA1" s="9" t="s">
        <v>130</v>
      </c>
      <c r="AB1" s="9" t="s">
        <v>131</v>
      </c>
      <c r="AC1" s="9" t="s">
        <v>132</v>
      </c>
      <c r="AD1" s="10" t="s">
        <v>133</v>
      </c>
      <c r="AE1" s="10" t="s">
        <v>134</v>
      </c>
      <c r="AF1" s="11" t="s">
        <v>135</v>
      </c>
      <c r="AG1" s="12" t="s">
        <v>136</v>
      </c>
      <c r="AH1" s="12" t="s">
        <v>137</v>
      </c>
      <c r="AI1" s="13" t="s">
        <v>64</v>
      </c>
      <c r="AJ1" s="13" t="s">
        <v>65</v>
      </c>
      <c r="AK1" s="13" t="s">
        <v>66</v>
      </c>
      <c r="AL1" s="13" t="s">
        <v>67</v>
      </c>
      <c r="AM1" s="13" t="s">
        <v>68</v>
      </c>
      <c r="AN1" s="14" t="s">
        <v>69</v>
      </c>
      <c r="AO1" s="14" t="s">
        <v>70</v>
      </c>
      <c r="AP1" s="14" t="s">
        <v>71</v>
      </c>
      <c r="AQ1" s="15" t="s">
        <v>72</v>
      </c>
      <c r="AR1" s="16" t="s">
        <v>73</v>
      </c>
      <c r="AS1" s="16" t="s">
        <v>74</v>
      </c>
      <c r="AT1" s="17" t="s">
        <v>75</v>
      </c>
      <c r="AU1" s="18" t="s">
        <v>138</v>
      </c>
      <c r="AV1" s="19" t="s">
        <v>76</v>
      </c>
      <c r="AW1" s="20" t="s">
        <v>77</v>
      </c>
      <c r="AX1" s="21" t="s">
        <v>2</v>
      </c>
      <c r="AY1" s="22" t="s">
        <v>3</v>
      </c>
      <c r="AZ1" s="23" t="s">
        <v>4</v>
      </c>
      <c r="BA1" s="24" t="s">
        <v>5</v>
      </c>
      <c r="BB1" s="23" t="s">
        <v>6</v>
      </c>
      <c r="BC1" s="24" t="s">
        <v>7</v>
      </c>
      <c r="BD1" s="25" t="s">
        <v>90</v>
      </c>
      <c r="BE1" s="22" t="s">
        <v>91</v>
      </c>
      <c r="BF1" s="26" t="s">
        <v>92</v>
      </c>
      <c r="BG1" s="22" t="s">
        <v>93</v>
      </c>
      <c r="BH1" s="26" t="s">
        <v>94</v>
      </c>
      <c r="BI1" s="4" t="s">
        <v>95</v>
      </c>
      <c r="BJ1" s="4" t="s">
        <v>12</v>
      </c>
      <c r="BK1" s="4" t="s">
        <v>13</v>
      </c>
      <c r="BL1" s="4" t="s">
        <v>14</v>
      </c>
      <c r="BM1" s="4" t="s">
        <v>15</v>
      </c>
      <c r="BN1" s="27" t="s">
        <v>16</v>
      </c>
      <c r="BO1" s="27" t="s">
        <v>102</v>
      </c>
      <c r="BP1" s="28" t="s">
        <v>103</v>
      </c>
      <c r="BQ1" s="28" t="s">
        <v>104</v>
      </c>
      <c r="BR1" s="27" t="s">
        <v>106</v>
      </c>
    </row>
    <row r="2" spans="1:71" x14ac:dyDescent="0.15">
      <c r="A2" s="29">
        <v>786</v>
      </c>
      <c r="B2" s="33">
        <v>41554</v>
      </c>
      <c r="C2" s="31" t="s">
        <v>142</v>
      </c>
      <c r="D2" s="32" t="s">
        <v>143</v>
      </c>
      <c r="E2" s="32"/>
      <c r="F2" s="32" t="s">
        <v>144</v>
      </c>
      <c r="G2" s="33">
        <v>41455</v>
      </c>
      <c r="H2" s="34" t="s">
        <v>145</v>
      </c>
      <c r="I2" s="34" t="s">
        <v>146</v>
      </c>
      <c r="J2" s="34"/>
      <c r="K2" s="35" t="s">
        <v>147</v>
      </c>
      <c r="L2" s="35" t="s">
        <v>148</v>
      </c>
      <c r="M2" s="32">
        <v>71.83</v>
      </c>
      <c r="N2" s="32">
        <v>27.17</v>
      </c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71" t="s">
        <v>149</v>
      </c>
      <c r="AS2" s="36" t="s">
        <v>146</v>
      </c>
      <c r="AT2" s="36"/>
      <c r="AU2" s="36"/>
      <c r="AV2" s="36" t="s">
        <v>150</v>
      </c>
      <c r="AW2" s="36">
        <v>29.87</v>
      </c>
      <c r="AX2" s="36" t="s">
        <v>146</v>
      </c>
      <c r="AY2" s="35"/>
      <c r="AZ2" s="36">
        <v>0</v>
      </c>
      <c r="BA2" s="36">
        <v>0</v>
      </c>
      <c r="BB2" s="36">
        <v>0</v>
      </c>
      <c r="BC2" s="36">
        <v>0</v>
      </c>
      <c r="BD2" s="36">
        <v>0</v>
      </c>
      <c r="BE2" s="36">
        <v>0</v>
      </c>
      <c r="BF2" s="36">
        <v>0</v>
      </c>
      <c r="BG2" s="36">
        <v>0</v>
      </c>
      <c r="BH2" s="34">
        <v>0</v>
      </c>
      <c r="BI2" s="34">
        <v>0</v>
      </c>
      <c r="BJ2" s="36"/>
      <c r="BK2" s="36" t="s">
        <v>146</v>
      </c>
      <c r="BL2" s="34"/>
      <c r="BM2" s="34" t="s">
        <v>146</v>
      </c>
      <c r="BN2" s="34"/>
      <c r="BO2" s="35"/>
      <c r="BP2" s="35"/>
      <c r="BQ2" s="36"/>
      <c r="BR2" s="36" t="s">
        <v>146</v>
      </c>
      <c r="BS2" s="35"/>
    </row>
    <row r="3" spans="1:71" x14ac:dyDescent="0.15">
      <c r="A3" s="29">
        <v>787</v>
      </c>
      <c r="B3" s="33">
        <v>41554</v>
      </c>
      <c r="C3" s="31" t="s">
        <v>142</v>
      </c>
      <c r="D3" s="32" t="s">
        <v>143</v>
      </c>
      <c r="E3" s="32"/>
      <c r="F3" s="32" t="s">
        <v>151</v>
      </c>
      <c r="G3" s="33">
        <v>41455</v>
      </c>
      <c r="H3" s="34" t="s">
        <v>145</v>
      </c>
      <c r="I3" s="34" t="s">
        <v>146</v>
      </c>
      <c r="J3" s="34"/>
      <c r="K3" s="35" t="s">
        <v>147</v>
      </c>
      <c r="L3" s="35" t="s">
        <v>152</v>
      </c>
      <c r="M3" s="32">
        <v>71.83</v>
      </c>
      <c r="N3" s="32">
        <v>34.75</v>
      </c>
      <c r="O3" s="32"/>
      <c r="P3" s="32"/>
      <c r="Q3" s="32"/>
      <c r="R3" s="32"/>
      <c r="S3" s="32"/>
      <c r="T3" s="32"/>
      <c r="U3" s="32"/>
      <c r="V3" s="32"/>
      <c r="W3" s="32">
        <v>19.55</v>
      </c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5"/>
      <c r="AN3" s="35"/>
      <c r="AO3" s="35"/>
      <c r="AP3" s="35"/>
      <c r="AQ3" s="35"/>
      <c r="AR3" s="35" t="s">
        <v>153</v>
      </c>
      <c r="AS3" s="36" t="s">
        <v>154</v>
      </c>
      <c r="AT3" s="36"/>
      <c r="AU3" s="36"/>
      <c r="AV3" s="36" t="s">
        <v>155</v>
      </c>
      <c r="AW3" s="36">
        <v>29.87</v>
      </c>
      <c r="AX3" s="36" t="s">
        <v>154</v>
      </c>
      <c r="AY3" s="35"/>
      <c r="AZ3" s="36">
        <v>0</v>
      </c>
      <c r="BA3" s="36">
        <v>0</v>
      </c>
      <c r="BB3" s="36">
        <v>0</v>
      </c>
      <c r="BC3" s="36">
        <v>0</v>
      </c>
      <c r="BD3" s="36">
        <v>0</v>
      </c>
      <c r="BE3" s="36">
        <v>0</v>
      </c>
      <c r="BF3" s="36">
        <v>0</v>
      </c>
      <c r="BG3" s="36">
        <v>0</v>
      </c>
      <c r="BH3" s="34">
        <v>0</v>
      </c>
      <c r="BI3" s="34">
        <v>0</v>
      </c>
      <c r="BJ3" s="36"/>
      <c r="BK3" s="36" t="s">
        <v>154</v>
      </c>
      <c r="BL3" s="34"/>
      <c r="BM3" s="34" t="s">
        <v>146</v>
      </c>
      <c r="BN3" s="34"/>
      <c r="BO3" s="35"/>
      <c r="BP3" s="35"/>
      <c r="BQ3" s="36"/>
      <c r="BR3" s="36" t="s">
        <v>146</v>
      </c>
      <c r="BS3" s="35"/>
    </row>
  </sheetData>
  <sheetProtection algorithmName="SHA-512" hashValue="4oPfkksd+kFmMB85HTaEUpOSUyCMrsieIR6TW/7tVfE4+gPF8FAmDEJ8duuriy8+XXTNAJ4AZ3+QXPWvUvXIsA==" saltValue="NF7iRbyJjKlPwYGP/mSfPw==" spinCount="100000" sheet="1" objects="1" scenarios="1"/>
  <pageMargins left="0.75" right="0.75" top="1" bottom="1" header="0.5" footer="0.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/>
  <dimension ref="A1:BR3"/>
  <sheetViews>
    <sheetView topLeftCell="L1" workbookViewId="0">
      <selection activeCell="N19" sqref="N19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6" max="66" width="38.6640625" customWidth="1"/>
    <col min="67" max="67" width="11.5" customWidth="1"/>
    <col min="68" max="69" width="11.33203125" customWidth="1"/>
    <col min="70" max="70" width="29.5" customWidth="1"/>
  </cols>
  <sheetData>
    <row r="1" spans="1:70" ht="112" x14ac:dyDescent="0.15">
      <c r="A1" s="1" t="s">
        <v>139</v>
      </c>
      <c r="B1" s="1" t="s">
        <v>140</v>
      </c>
      <c r="C1" s="2" t="s">
        <v>34</v>
      </c>
      <c r="D1" s="3" t="s">
        <v>35</v>
      </c>
      <c r="E1" s="3" t="s">
        <v>36</v>
      </c>
      <c r="F1" s="3" t="s">
        <v>37</v>
      </c>
      <c r="G1" s="1" t="s">
        <v>38</v>
      </c>
      <c r="H1" s="4" t="s">
        <v>39</v>
      </c>
      <c r="I1" s="4" t="s">
        <v>40</v>
      </c>
      <c r="J1" s="4" t="s">
        <v>41</v>
      </c>
      <c r="K1" s="3" t="s">
        <v>42</v>
      </c>
      <c r="L1" s="5" t="s">
        <v>117</v>
      </c>
      <c r="M1" s="6" t="s">
        <v>43</v>
      </c>
      <c r="N1" s="7" t="s">
        <v>118</v>
      </c>
      <c r="O1" s="7" t="s">
        <v>78</v>
      </c>
      <c r="P1" s="7" t="s">
        <v>119</v>
      </c>
      <c r="Q1" s="7" t="s">
        <v>120</v>
      </c>
      <c r="R1" s="7" t="s">
        <v>121</v>
      </c>
      <c r="S1" s="7" t="s">
        <v>122</v>
      </c>
      <c r="T1" s="7" t="s">
        <v>123</v>
      </c>
      <c r="U1" s="7" t="s">
        <v>124</v>
      </c>
      <c r="V1" s="8" t="s">
        <v>125</v>
      </c>
      <c r="W1" s="9" t="s">
        <v>126</v>
      </c>
      <c r="X1" s="9" t="s">
        <v>127</v>
      </c>
      <c r="Y1" s="9" t="s">
        <v>128</v>
      </c>
      <c r="Z1" s="9" t="s">
        <v>129</v>
      </c>
      <c r="AA1" s="9" t="s">
        <v>130</v>
      </c>
      <c r="AB1" s="9" t="s">
        <v>131</v>
      </c>
      <c r="AC1" s="9" t="s">
        <v>132</v>
      </c>
      <c r="AD1" s="10" t="s">
        <v>133</v>
      </c>
      <c r="AE1" s="10" t="s">
        <v>134</v>
      </c>
      <c r="AF1" s="11" t="s">
        <v>135</v>
      </c>
      <c r="AG1" s="12" t="s">
        <v>136</v>
      </c>
      <c r="AH1" s="12" t="s">
        <v>137</v>
      </c>
      <c r="AI1" s="13" t="s">
        <v>64</v>
      </c>
      <c r="AJ1" s="13" t="s">
        <v>65</v>
      </c>
      <c r="AK1" s="13" t="s">
        <v>66</v>
      </c>
      <c r="AL1" s="13" t="s">
        <v>67</v>
      </c>
      <c r="AM1" s="13" t="s">
        <v>68</v>
      </c>
      <c r="AN1" s="14" t="s">
        <v>69</v>
      </c>
      <c r="AO1" s="14" t="s">
        <v>70</v>
      </c>
      <c r="AP1" s="14" t="s">
        <v>71</v>
      </c>
      <c r="AQ1" s="15" t="s">
        <v>72</v>
      </c>
      <c r="AR1" s="16" t="s">
        <v>73</v>
      </c>
      <c r="AS1" s="16" t="s">
        <v>74</v>
      </c>
      <c r="AT1" s="17" t="s">
        <v>75</v>
      </c>
      <c r="AU1" s="18" t="s">
        <v>138</v>
      </c>
      <c r="AV1" s="19" t="s">
        <v>76</v>
      </c>
      <c r="AW1" s="20" t="s">
        <v>77</v>
      </c>
      <c r="AX1" s="21" t="s">
        <v>2</v>
      </c>
      <c r="AY1" s="22" t="s">
        <v>3</v>
      </c>
      <c r="AZ1" s="23" t="s">
        <v>4</v>
      </c>
      <c r="BA1" s="24" t="s">
        <v>5</v>
      </c>
      <c r="BB1" s="23" t="s">
        <v>6</v>
      </c>
      <c r="BC1" s="24" t="s">
        <v>7</v>
      </c>
      <c r="BD1" s="25" t="s">
        <v>90</v>
      </c>
      <c r="BE1" s="22" t="s">
        <v>91</v>
      </c>
      <c r="BF1" s="26" t="s">
        <v>92</v>
      </c>
      <c r="BG1" s="22" t="s">
        <v>93</v>
      </c>
      <c r="BH1" s="26" t="s">
        <v>94</v>
      </c>
      <c r="BI1" s="4" t="s">
        <v>95</v>
      </c>
      <c r="BJ1" s="4" t="s">
        <v>12</v>
      </c>
      <c r="BK1" s="4" t="s">
        <v>13</v>
      </c>
      <c r="BL1" s="4" t="s">
        <v>14</v>
      </c>
      <c r="BM1" s="4" t="s">
        <v>15</v>
      </c>
      <c r="BN1" s="27" t="s">
        <v>16</v>
      </c>
      <c r="BO1" s="27" t="s">
        <v>102</v>
      </c>
      <c r="BP1" s="28" t="s">
        <v>103</v>
      </c>
      <c r="BQ1" s="28" t="s">
        <v>104</v>
      </c>
      <c r="BR1" s="27" t="s">
        <v>106</v>
      </c>
    </row>
    <row r="2" spans="1:70" x14ac:dyDescent="0.15">
      <c r="A2" s="29">
        <v>786</v>
      </c>
      <c r="B2" s="30">
        <v>41013</v>
      </c>
      <c r="C2" s="31" t="s">
        <v>107</v>
      </c>
      <c r="D2" s="32" t="s">
        <v>108</v>
      </c>
      <c r="E2" s="32"/>
      <c r="F2" s="32" t="s">
        <v>109</v>
      </c>
      <c r="G2" s="33">
        <v>41274</v>
      </c>
      <c r="H2" s="34" t="s">
        <v>110</v>
      </c>
      <c r="I2" s="34" t="s">
        <v>111</v>
      </c>
      <c r="J2" s="34"/>
      <c r="K2" s="35" t="s">
        <v>112</v>
      </c>
      <c r="L2" s="35" t="s">
        <v>113</v>
      </c>
      <c r="M2" s="32">
        <v>71.47</v>
      </c>
      <c r="N2" s="32">
        <v>27.02</v>
      </c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5" t="s">
        <v>114</v>
      </c>
      <c r="AR2" s="36" t="s">
        <v>111</v>
      </c>
      <c r="AS2" s="36"/>
      <c r="AT2" s="36"/>
      <c r="AU2" s="36" t="s">
        <v>115</v>
      </c>
      <c r="AV2" s="36">
        <v>24.44</v>
      </c>
      <c r="AW2" s="36" t="s">
        <v>111</v>
      </c>
      <c r="AX2" s="35"/>
      <c r="AY2" s="36">
        <v>0</v>
      </c>
      <c r="AZ2" s="36">
        <v>0</v>
      </c>
      <c r="BA2" s="36">
        <v>0</v>
      </c>
      <c r="BB2" s="36">
        <v>0</v>
      </c>
      <c r="BC2" s="36">
        <v>0</v>
      </c>
      <c r="BD2" s="36">
        <v>0</v>
      </c>
      <c r="BE2" s="36">
        <v>0</v>
      </c>
      <c r="BF2" s="36">
        <v>0</v>
      </c>
      <c r="BG2" s="34">
        <v>0</v>
      </c>
      <c r="BH2" s="34">
        <v>0</v>
      </c>
      <c r="BI2" s="36">
        <v>0</v>
      </c>
      <c r="BJ2" s="36" t="s">
        <v>111</v>
      </c>
      <c r="BK2" s="34"/>
      <c r="BL2" s="34" t="s">
        <v>111</v>
      </c>
      <c r="BM2" s="34"/>
      <c r="BN2" s="35"/>
      <c r="BO2" s="35"/>
      <c r="BP2" s="36"/>
      <c r="BQ2" s="36" t="s">
        <v>111</v>
      </c>
      <c r="BR2" s="35"/>
    </row>
    <row r="3" spans="1:70" x14ac:dyDescent="0.15">
      <c r="A3" s="29">
        <v>787</v>
      </c>
      <c r="B3" s="30">
        <v>41013</v>
      </c>
      <c r="C3" s="31" t="s">
        <v>107</v>
      </c>
      <c r="D3" s="32" t="s">
        <v>108</v>
      </c>
      <c r="E3" s="32"/>
      <c r="F3" s="32" t="s">
        <v>80</v>
      </c>
      <c r="G3" s="33">
        <v>41274</v>
      </c>
      <c r="H3" s="34" t="s">
        <v>110</v>
      </c>
      <c r="I3" s="34" t="s">
        <v>111</v>
      </c>
      <c r="J3" s="34"/>
      <c r="K3" s="35" t="s">
        <v>112</v>
      </c>
      <c r="L3" s="35" t="s">
        <v>113</v>
      </c>
      <c r="M3" s="32">
        <v>71.47</v>
      </c>
      <c r="N3" s="32">
        <v>34.57</v>
      </c>
      <c r="O3" s="32"/>
      <c r="P3" s="32"/>
      <c r="Q3" s="32"/>
      <c r="R3" s="32"/>
      <c r="S3" s="32"/>
      <c r="T3" s="32"/>
      <c r="U3" s="32"/>
      <c r="V3" s="32"/>
      <c r="W3" s="32">
        <v>19.45</v>
      </c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5"/>
      <c r="AN3" s="35"/>
      <c r="AO3" s="35"/>
      <c r="AP3" s="35"/>
      <c r="AQ3" s="35" t="s">
        <v>81</v>
      </c>
      <c r="AR3" s="36" t="s">
        <v>111</v>
      </c>
      <c r="AS3" s="36"/>
      <c r="AT3" s="36"/>
      <c r="AU3" s="36" t="s">
        <v>115</v>
      </c>
      <c r="AV3" s="36">
        <v>24.44</v>
      </c>
      <c r="AW3" s="36" t="s">
        <v>111</v>
      </c>
      <c r="AX3" s="35"/>
      <c r="AY3" s="36">
        <v>0</v>
      </c>
      <c r="AZ3" s="36">
        <v>0</v>
      </c>
      <c r="BA3" s="36">
        <v>0</v>
      </c>
      <c r="BB3" s="36">
        <v>0</v>
      </c>
      <c r="BC3" s="36">
        <v>0</v>
      </c>
      <c r="BD3" s="36">
        <v>0</v>
      </c>
      <c r="BE3" s="36">
        <v>0</v>
      </c>
      <c r="BF3" s="36">
        <v>0</v>
      </c>
      <c r="BG3" s="34">
        <v>0</v>
      </c>
      <c r="BH3" s="34">
        <v>0</v>
      </c>
      <c r="BI3" s="36">
        <v>0</v>
      </c>
      <c r="BJ3" s="36" t="s">
        <v>111</v>
      </c>
      <c r="BK3" s="34"/>
      <c r="BL3" s="34" t="s">
        <v>111</v>
      </c>
      <c r="BM3" s="34"/>
      <c r="BN3" s="35"/>
      <c r="BO3" s="35"/>
      <c r="BP3" s="36"/>
      <c r="BQ3" s="36" t="s">
        <v>111</v>
      </c>
      <c r="BR3" s="35"/>
    </row>
  </sheetData>
  <sheetProtection algorithmName="SHA-512" hashValue="WMcROwVzedIGlMVfohs6X6Ae96riDIWHUJ3rCvYeHrm5h7PrG3hO00HGc0KoSw7Ui4hUyKi85O6UymbGxHnWQg==" saltValue="SKWFdF2YRSwR7ZsIjOVyBg==" spinCount="100000" sheet="1" objects="1" scenarios="1"/>
  <phoneticPr fontId="3" type="noConversion"/>
  <pageMargins left="0.75" right="0.75" top="1" bottom="1" header="0.5" footer="0.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7"/>
  <dimension ref="A1:BR3"/>
  <sheetViews>
    <sheetView workbookViewId="0">
      <selection activeCell="BS1" sqref="BS1:BT1048576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6" max="66" width="38.6640625" customWidth="1"/>
    <col min="67" max="67" width="11.5" customWidth="1"/>
    <col min="68" max="69" width="11.33203125" customWidth="1"/>
    <col min="70" max="70" width="29.5" customWidth="1"/>
  </cols>
  <sheetData>
    <row r="1" spans="1:70" ht="112" x14ac:dyDescent="0.15">
      <c r="A1" s="1" t="s">
        <v>139</v>
      </c>
      <c r="B1" s="1" t="s">
        <v>140</v>
      </c>
      <c r="C1" s="2" t="s">
        <v>34</v>
      </c>
      <c r="D1" s="3" t="s">
        <v>35</v>
      </c>
      <c r="E1" s="3" t="s">
        <v>36</v>
      </c>
      <c r="F1" s="3" t="s">
        <v>37</v>
      </c>
      <c r="G1" s="1" t="s">
        <v>38</v>
      </c>
      <c r="H1" s="4" t="s">
        <v>39</v>
      </c>
      <c r="I1" s="4" t="s">
        <v>40</v>
      </c>
      <c r="J1" s="4" t="s">
        <v>41</v>
      </c>
      <c r="K1" s="3" t="s">
        <v>42</v>
      </c>
      <c r="L1" s="5" t="s">
        <v>117</v>
      </c>
      <c r="M1" s="6" t="s">
        <v>43</v>
      </c>
      <c r="N1" s="7" t="s">
        <v>118</v>
      </c>
      <c r="O1" s="7" t="s">
        <v>78</v>
      </c>
      <c r="P1" s="7" t="s">
        <v>119</v>
      </c>
      <c r="Q1" s="7" t="s">
        <v>120</v>
      </c>
      <c r="R1" s="7" t="s">
        <v>121</v>
      </c>
      <c r="S1" s="7" t="s">
        <v>122</v>
      </c>
      <c r="T1" s="7" t="s">
        <v>123</v>
      </c>
      <c r="U1" s="7" t="s">
        <v>124</v>
      </c>
      <c r="V1" s="8" t="s">
        <v>125</v>
      </c>
      <c r="W1" s="9" t="s">
        <v>126</v>
      </c>
      <c r="X1" s="9" t="s">
        <v>127</v>
      </c>
      <c r="Y1" s="9" t="s">
        <v>128</v>
      </c>
      <c r="Z1" s="9" t="s">
        <v>129</v>
      </c>
      <c r="AA1" s="9" t="s">
        <v>130</v>
      </c>
      <c r="AB1" s="9" t="s">
        <v>131</v>
      </c>
      <c r="AC1" s="9" t="s">
        <v>132</v>
      </c>
      <c r="AD1" s="10" t="s">
        <v>133</v>
      </c>
      <c r="AE1" s="10" t="s">
        <v>134</v>
      </c>
      <c r="AF1" s="11" t="s">
        <v>135</v>
      </c>
      <c r="AG1" s="12" t="s">
        <v>136</v>
      </c>
      <c r="AH1" s="12" t="s">
        <v>137</v>
      </c>
      <c r="AI1" s="13" t="s">
        <v>64</v>
      </c>
      <c r="AJ1" s="13" t="s">
        <v>65</v>
      </c>
      <c r="AK1" s="13" t="s">
        <v>66</v>
      </c>
      <c r="AL1" s="13" t="s">
        <v>67</v>
      </c>
      <c r="AM1" s="13" t="s">
        <v>68</v>
      </c>
      <c r="AN1" s="14" t="s">
        <v>69</v>
      </c>
      <c r="AO1" s="14" t="s">
        <v>70</v>
      </c>
      <c r="AP1" s="14" t="s">
        <v>71</v>
      </c>
      <c r="AQ1" s="15" t="s">
        <v>72</v>
      </c>
      <c r="AR1" s="16" t="s">
        <v>73</v>
      </c>
      <c r="AS1" s="16" t="s">
        <v>74</v>
      </c>
      <c r="AT1" s="17" t="s">
        <v>75</v>
      </c>
      <c r="AU1" s="18" t="s">
        <v>138</v>
      </c>
      <c r="AV1" s="19" t="s">
        <v>76</v>
      </c>
      <c r="AW1" s="20" t="s">
        <v>77</v>
      </c>
      <c r="AX1" s="21" t="s">
        <v>2</v>
      </c>
      <c r="AY1" s="22" t="s">
        <v>3</v>
      </c>
      <c r="AZ1" s="23" t="s">
        <v>4</v>
      </c>
      <c r="BA1" s="24" t="s">
        <v>5</v>
      </c>
      <c r="BB1" s="23" t="s">
        <v>6</v>
      </c>
      <c r="BC1" s="24" t="s">
        <v>7</v>
      </c>
      <c r="BD1" s="25" t="s">
        <v>90</v>
      </c>
      <c r="BE1" s="22" t="s">
        <v>91</v>
      </c>
      <c r="BF1" s="26" t="s">
        <v>92</v>
      </c>
      <c r="BG1" s="22" t="s">
        <v>93</v>
      </c>
      <c r="BH1" s="26" t="s">
        <v>94</v>
      </c>
      <c r="BI1" s="4" t="s">
        <v>95</v>
      </c>
      <c r="BJ1" s="4" t="s">
        <v>12</v>
      </c>
      <c r="BK1" s="4" t="s">
        <v>13</v>
      </c>
      <c r="BL1" s="4" t="s">
        <v>14</v>
      </c>
      <c r="BM1" s="4" t="s">
        <v>15</v>
      </c>
      <c r="BN1" s="27" t="s">
        <v>16</v>
      </c>
      <c r="BO1" s="27" t="s">
        <v>102</v>
      </c>
      <c r="BP1" s="28" t="s">
        <v>103</v>
      </c>
      <c r="BQ1" s="28" t="s">
        <v>104</v>
      </c>
      <c r="BR1" s="27" t="s">
        <v>106</v>
      </c>
    </row>
    <row r="2" spans="1:70" x14ac:dyDescent="0.15">
      <c r="A2" s="29">
        <v>786</v>
      </c>
      <c r="B2" s="30">
        <v>41013</v>
      </c>
      <c r="C2" s="31" t="s">
        <v>107</v>
      </c>
      <c r="D2" s="32" t="s">
        <v>108</v>
      </c>
      <c r="E2" s="32"/>
      <c r="F2" s="32" t="s">
        <v>109</v>
      </c>
      <c r="G2" s="33">
        <v>40908</v>
      </c>
      <c r="H2" s="34" t="s">
        <v>110</v>
      </c>
      <c r="I2" s="34" t="s">
        <v>111</v>
      </c>
      <c r="J2" s="34"/>
      <c r="K2" s="35" t="s">
        <v>112</v>
      </c>
      <c r="L2" s="35" t="s">
        <v>113</v>
      </c>
      <c r="M2" s="32">
        <v>71.47</v>
      </c>
      <c r="N2" s="32">
        <v>27.02</v>
      </c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5" t="s">
        <v>114</v>
      </c>
      <c r="AR2" s="36" t="s">
        <v>111</v>
      </c>
      <c r="AS2" s="36"/>
      <c r="AT2" s="36"/>
      <c r="AU2" s="36" t="s">
        <v>115</v>
      </c>
      <c r="AV2" s="36">
        <v>24.44</v>
      </c>
      <c r="AW2" s="36" t="s">
        <v>111</v>
      </c>
      <c r="AX2" s="35"/>
      <c r="AY2" s="36">
        <v>0</v>
      </c>
      <c r="AZ2" s="36">
        <v>0</v>
      </c>
      <c r="BA2" s="36">
        <v>0</v>
      </c>
      <c r="BB2" s="36">
        <v>0</v>
      </c>
      <c r="BC2" s="36">
        <v>0</v>
      </c>
      <c r="BD2" s="36">
        <v>0</v>
      </c>
      <c r="BE2" s="36">
        <v>0</v>
      </c>
      <c r="BF2" s="36">
        <v>0</v>
      </c>
      <c r="BG2" s="34">
        <v>0</v>
      </c>
      <c r="BH2" s="34">
        <v>0</v>
      </c>
      <c r="BI2" s="36">
        <v>0</v>
      </c>
      <c r="BJ2" s="36" t="s">
        <v>111</v>
      </c>
      <c r="BK2" s="34"/>
      <c r="BL2" s="34" t="s">
        <v>111</v>
      </c>
      <c r="BM2" s="34"/>
      <c r="BN2" s="35"/>
      <c r="BO2" s="35"/>
      <c r="BP2" s="36"/>
      <c r="BQ2" s="36" t="s">
        <v>111</v>
      </c>
      <c r="BR2" s="35"/>
    </row>
    <row r="3" spans="1:70" x14ac:dyDescent="0.15">
      <c r="A3" s="29">
        <v>787</v>
      </c>
      <c r="B3" s="30">
        <v>41013</v>
      </c>
      <c r="C3" s="31" t="s">
        <v>116</v>
      </c>
      <c r="D3" s="32" t="s">
        <v>79</v>
      </c>
      <c r="E3" s="32"/>
      <c r="F3" s="32" t="s">
        <v>80</v>
      </c>
      <c r="G3" s="33">
        <v>40908</v>
      </c>
      <c r="H3" s="34" t="s">
        <v>110</v>
      </c>
      <c r="I3" s="34" t="s">
        <v>111</v>
      </c>
      <c r="J3" s="34"/>
      <c r="K3" s="35" t="s">
        <v>112</v>
      </c>
      <c r="L3" s="35" t="s">
        <v>113</v>
      </c>
      <c r="M3" s="32">
        <v>71.47</v>
      </c>
      <c r="N3" s="32">
        <v>34.57</v>
      </c>
      <c r="O3" s="32"/>
      <c r="P3" s="32"/>
      <c r="Q3" s="32"/>
      <c r="R3" s="32"/>
      <c r="S3" s="32"/>
      <c r="T3" s="32"/>
      <c r="U3" s="32"/>
      <c r="V3" s="32"/>
      <c r="W3" s="32">
        <v>19.45</v>
      </c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5"/>
      <c r="AN3" s="35"/>
      <c r="AO3" s="35"/>
      <c r="AP3" s="35"/>
      <c r="AQ3" s="35" t="s">
        <v>81</v>
      </c>
      <c r="AR3" s="36" t="s">
        <v>111</v>
      </c>
      <c r="AS3" s="36"/>
      <c r="AT3" s="36"/>
      <c r="AU3" s="36" t="s">
        <v>115</v>
      </c>
      <c r="AV3" s="36">
        <v>24.44</v>
      </c>
      <c r="AW3" s="36" t="s">
        <v>111</v>
      </c>
      <c r="AX3" s="35"/>
      <c r="AY3" s="36">
        <v>0</v>
      </c>
      <c r="AZ3" s="36">
        <v>0</v>
      </c>
      <c r="BA3" s="36">
        <v>0</v>
      </c>
      <c r="BB3" s="36">
        <v>0</v>
      </c>
      <c r="BC3" s="36">
        <v>0</v>
      </c>
      <c r="BD3" s="36">
        <v>0</v>
      </c>
      <c r="BE3" s="36">
        <v>0</v>
      </c>
      <c r="BF3" s="36">
        <v>0</v>
      </c>
      <c r="BG3" s="34">
        <v>0</v>
      </c>
      <c r="BH3" s="34">
        <v>0</v>
      </c>
      <c r="BI3" s="36">
        <v>0</v>
      </c>
      <c r="BJ3" s="36" t="s">
        <v>111</v>
      </c>
      <c r="BK3" s="34"/>
      <c r="BL3" s="34" t="s">
        <v>111</v>
      </c>
      <c r="BM3" s="34"/>
      <c r="BN3" s="35"/>
      <c r="BO3" s="35"/>
      <c r="BP3" s="36"/>
      <c r="BQ3" s="36" t="s">
        <v>111</v>
      </c>
      <c r="BR3" s="35"/>
    </row>
  </sheetData>
  <sheetProtection algorithmName="SHA-512" hashValue="hGxxD/z8xilePgslla4dRiKS6gZyyKaRkOUdjv3+LDsqp8BU359I+jLobEypbp2aZqavkqvO7QbafSWrM7Lqeg==" saltValue="S0MXOX66k48+pJy+pQyxjg==" spinCount="100000" sheet="1" objects="1" scenarios="1"/>
  <phoneticPr fontId="3" type="noConversion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0EA0F-9911-DA44-B595-80063EEC1EF8}">
  <sheetPr codeName="Sheet23">
    <tabColor theme="9" tint="0.79998168889431442"/>
  </sheetPr>
  <dimension ref="A1:AR56"/>
  <sheetViews>
    <sheetView zoomScale="90" zoomScaleNormal="90" workbookViewId="0">
      <selection activeCell="N26" sqref="N26"/>
    </sheetView>
  </sheetViews>
  <sheetFormatPr baseColWidth="10" defaultRowHeight="13" x14ac:dyDescent="0.15"/>
  <cols>
    <col min="1" max="2" width="20.33203125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30" width="7.5" customWidth="1"/>
  </cols>
  <sheetData>
    <row r="1" spans="1:44" ht="14" x14ac:dyDescent="0.15">
      <c r="A1" s="220" t="s">
        <v>62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1"/>
      <c r="AF1" s="221"/>
      <c r="AG1" s="221"/>
      <c r="AH1" s="221"/>
      <c r="AI1" s="221"/>
      <c r="AJ1" s="221"/>
      <c r="AK1" s="221"/>
      <c r="AL1" s="221"/>
      <c r="AM1" s="221"/>
      <c r="AN1" s="221"/>
      <c r="AO1" s="221"/>
      <c r="AP1" s="221"/>
      <c r="AQ1" s="221"/>
      <c r="AR1" s="221"/>
    </row>
    <row r="2" spans="1:44" ht="14" x14ac:dyDescent="0.15">
      <c r="A2" s="222" t="s">
        <v>61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1"/>
      <c r="AF2" s="221"/>
      <c r="AG2" s="221"/>
      <c r="AH2" s="221"/>
      <c r="AI2" s="221"/>
      <c r="AJ2" s="221"/>
      <c r="AK2" s="221"/>
      <c r="AL2" s="221"/>
      <c r="AM2" s="221"/>
      <c r="AN2" s="221"/>
      <c r="AO2" s="221"/>
      <c r="AP2" s="221"/>
      <c r="AQ2" s="221"/>
      <c r="AR2" s="221"/>
    </row>
    <row r="3" spans="1:44" ht="15" thickBot="1" x14ac:dyDescent="0.2">
      <c r="A3" s="220"/>
      <c r="B3" s="220"/>
      <c r="C3" s="220"/>
      <c r="D3" s="220"/>
      <c r="E3" s="220"/>
      <c r="F3" s="220"/>
      <c r="G3" s="223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1"/>
      <c r="AF3" s="221"/>
      <c r="AG3" s="221"/>
      <c r="AH3" s="221"/>
      <c r="AI3" s="221"/>
      <c r="AJ3" s="221"/>
      <c r="AK3" s="221"/>
      <c r="AL3" s="221"/>
      <c r="AM3" s="221"/>
      <c r="AN3" s="221"/>
      <c r="AO3" s="221"/>
      <c r="AP3" s="221"/>
      <c r="AQ3" s="221"/>
      <c r="AR3" s="221"/>
    </row>
    <row r="4" spans="1:44" ht="14" x14ac:dyDescent="0.15">
      <c r="A4" s="77" t="s">
        <v>82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9"/>
      <c r="Y4" s="220"/>
      <c r="Z4" s="220"/>
      <c r="AA4" s="220"/>
      <c r="AB4" s="220"/>
      <c r="AC4" s="220"/>
      <c r="AD4" s="220"/>
      <c r="AE4" s="221"/>
      <c r="AF4" s="221"/>
      <c r="AG4" s="221"/>
      <c r="AH4" s="221"/>
      <c r="AI4" s="221"/>
      <c r="AJ4" s="221"/>
      <c r="AK4" s="221"/>
      <c r="AL4" s="221"/>
      <c r="AM4" s="221"/>
      <c r="AN4" s="221"/>
      <c r="AO4" s="221"/>
      <c r="AP4" s="221"/>
      <c r="AQ4" s="221"/>
      <c r="AR4" s="221"/>
    </row>
    <row r="5" spans="1:44" ht="14" x14ac:dyDescent="0.15">
      <c r="A5" s="80" t="s">
        <v>83</v>
      </c>
      <c r="B5" s="81"/>
      <c r="C5" s="103">
        <v>5000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2"/>
      <c r="Y5" s="220"/>
      <c r="Z5" s="220"/>
      <c r="AA5" s="220"/>
      <c r="AB5" s="220"/>
      <c r="AC5" s="220"/>
      <c r="AD5" s="220"/>
      <c r="AE5" s="221"/>
      <c r="AF5" s="221"/>
      <c r="AG5" s="221"/>
      <c r="AH5" s="221"/>
      <c r="AI5" s="221"/>
      <c r="AJ5" s="221"/>
      <c r="AK5" s="221"/>
      <c r="AL5" s="221"/>
      <c r="AM5" s="221"/>
      <c r="AN5" s="221"/>
      <c r="AO5" s="221"/>
      <c r="AP5" s="221"/>
      <c r="AQ5" s="221"/>
      <c r="AR5" s="221"/>
    </row>
    <row r="6" spans="1:44" ht="14" x14ac:dyDescent="0.15">
      <c r="A6" s="80"/>
      <c r="B6" s="81"/>
      <c r="C6" s="81"/>
      <c r="D6" s="81"/>
      <c r="E6" s="81"/>
      <c r="F6" s="81"/>
      <c r="G6" s="81"/>
      <c r="H6" s="81"/>
      <c r="I6" s="81"/>
      <c r="J6" s="177"/>
      <c r="K6" s="177"/>
      <c r="L6" s="81"/>
      <c r="M6" s="81"/>
      <c r="N6" s="81"/>
      <c r="O6" s="81"/>
      <c r="P6" s="81"/>
      <c r="Q6" s="177"/>
      <c r="R6" s="177"/>
      <c r="S6" s="177"/>
      <c r="T6" s="177"/>
      <c r="U6" s="177"/>
      <c r="V6" s="177"/>
      <c r="W6" s="177"/>
      <c r="X6" s="82"/>
      <c r="Y6" s="220"/>
      <c r="Z6" s="220"/>
      <c r="AA6" s="220"/>
      <c r="AB6" s="220"/>
      <c r="AC6" s="220"/>
      <c r="AD6" s="220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</row>
    <row r="7" spans="1:44" ht="75" x14ac:dyDescent="0.15">
      <c r="A7" s="138" t="s">
        <v>100</v>
      </c>
      <c r="B7" s="140" t="s">
        <v>101</v>
      </c>
      <c r="C7" s="133" t="s">
        <v>84</v>
      </c>
      <c r="D7" s="133" t="s">
        <v>85</v>
      </c>
      <c r="E7" s="133" t="s">
        <v>86</v>
      </c>
      <c r="F7" s="133" t="s">
        <v>87</v>
      </c>
      <c r="G7" s="133" t="s">
        <v>88</v>
      </c>
      <c r="H7" s="133" t="s">
        <v>89</v>
      </c>
      <c r="I7" s="133" t="s">
        <v>46</v>
      </c>
      <c r="J7" s="175" t="s">
        <v>185</v>
      </c>
      <c r="K7" s="176" t="s">
        <v>47</v>
      </c>
      <c r="L7" s="134" t="s">
        <v>186</v>
      </c>
      <c r="M7" s="135" t="s">
        <v>48</v>
      </c>
      <c r="N7" s="135" t="s">
        <v>49</v>
      </c>
      <c r="O7" s="135" t="s">
        <v>50</v>
      </c>
      <c r="P7" s="135" t="s">
        <v>51</v>
      </c>
      <c r="Q7" s="173" t="s">
        <v>187</v>
      </c>
      <c r="R7" s="173" t="s">
        <v>188</v>
      </c>
      <c r="S7" s="174" t="s">
        <v>96</v>
      </c>
      <c r="T7" s="174" t="s">
        <v>97</v>
      </c>
      <c r="U7" s="178" t="s">
        <v>55</v>
      </c>
      <c r="V7" s="178" t="s">
        <v>56</v>
      </c>
      <c r="W7" s="179" t="s">
        <v>98</v>
      </c>
      <c r="X7" s="137" t="s">
        <v>99</v>
      </c>
      <c r="Y7" s="224"/>
      <c r="Z7" s="224"/>
      <c r="AA7" s="224"/>
      <c r="AB7" s="224"/>
      <c r="AC7" s="224"/>
      <c r="AD7" s="224"/>
      <c r="AE7" s="224"/>
      <c r="AF7" s="224"/>
      <c r="AG7" s="224"/>
      <c r="AH7" s="224"/>
      <c r="AI7" s="221"/>
      <c r="AJ7" s="221"/>
      <c r="AK7" s="221"/>
      <c r="AL7" s="221"/>
      <c r="AM7" s="221"/>
      <c r="AN7" s="221"/>
      <c r="AO7" s="221"/>
      <c r="AP7" s="221"/>
      <c r="AQ7" s="221"/>
      <c r="AR7" s="221"/>
    </row>
    <row r="8" spans="1:44" ht="18" customHeight="1" thickBot="1" x14ac:dyDescent="0.2">
      <c r="A8" s="119" t="str">
        <f>'NT Oct 2021'!K2</f>
        <v>Jacana Energy</v>
      </c>
      <c r="B8" s="120" t="str">
        <f>'NT Oct 2021'!L2</f>
        <v xml:space="preserve">Regulated </v>
      </c>
      <c r="C8" s="87">
        <f>IF('NT Oct 2021'!BP2=0,91*'NT Oct 2021'!M2/100,(91*'NT Oct 2021'!M2/100)+'NT Oct 2021'!BP2/4)</f>
        <v>67.869447100000002</v>
      </c>
      <c r="D8" s="87">
        <f>IF('NT Oct 2021'!O2="",$C$5*'NT Oct 2021'!N2/100,IF($C$5&gt;='NT Oct 2021'!P2,('NT Oct 2021'!P2*'NT Oct 2021'!N2/100),($C$5*'NT Oct 2021'!N2/100)))</f>
        <v>1409.9180000000001</v>
      </c>
      <c r="E8" s="87">
        <f>IF(AND('NT Oct 2021'!P2&gt;0,'NT Oct 2021'!R2&gt;0),IF($C$5&lt;'NT Oct 2021'!P2,0,IF($C$5&lt;=('NT Oct 2021'!R2+'NT Oct 2021'!P2),(($C$5-'NT Oct 2021'!P2)*'NT Oct 2021'!Q2/100),(('NT Oct 2021'!R2)*'NT Oct 2021'!Q2/100))),0)</f>
        <v>0</v>
      </c>
      <c r="F8" s="87">
        <f>IF(AND('NT Oct 2021'!Q2&gt;0,'NT Oct 2021'!S2&gt;0),IF($C$5&lt;('NT Oct 2021'!R2+'NT Oct 2021'!P2),0,IF($C$5&lt;=('NT Oct 2021'!T2+'NT Oct 2021'!R2+'NT Oct 2021'!P2),(($C$5-('NT Oct 2021'!R2+'NT Oct 2021'!P2))*'NT Oct 2021'!S2/100),('NT Oct 2021'!T2*'NT Oct 2021'!S2/100))),0)</f>
        <v>0</v>
      </c>
      <c r="G8" s="89">
        <v>0</v>
      </c>
      <c r="H8" s="87">
        <f>IF(AND('NT Oct 2021'!R2&gt;0,'NT Oct 2021'!T2&gt;0),IF(($C$5&lt;'NT Oct 2021'!T2),(0),($C$5-'NT Oct 2021'!T2)*'NT Oct 2021'!U2/100),IF(AND('NT Oct 2021'!R2&gt;0,'NT Oct 2021'!T2=""),IF(($C$5&lt;'NT Oct 2021'!R2+'NT Oct 2021'!P2),(0),(($C$5-('NT Oct 2021'!R2+'NT Oct 2021'!P2))*'NT Oct 2021'!S2/100)),IF(AND('NT Oct 2021'!P2&gt;0,'NT Oct 2021'!R2=""&gt;0),IF(($C$5&lt;'NT Oct 2021'!P2),(0),($C$5-'NT Oct 2021'!P2)*'NT Oct 2021'!Q2/100),0)))</f>
        <v>0</v>
      </c>
      <c r="I8" s="90">
        <f>SUM(C8:H8)</f>
        <v>1477.7874471</v>
      </c>
      <c r="J8" s="90">
        <f>(I8-C8)*4</f>
        <v>5639.6720000000005</v>
      </c>
      <c r="K8" s="90">
        <f>I8*4</f>
        <v>5911.1497884</v>
      </c>
      <c r="L8" s="91">
        <f>K8*1.1</f>
        <v>6502.2647672400008</v>
      </c>
      <c r="M8" s="92">
        <f>'NT Oct 2021'!BB2</f>
        <v>0</v>
      </c>
      <c r="N8" s="92">
        <f>'NT Oct 2021'!BC2</f>
        <v>0</v>
      </c>
      <c r="O8" s="92">
        <f>'NT Oct 2021'!BD2</f>
        <v>0</v>
      </c>
      <c r="P8" s="92">
        <f>'NT Oct 2021'!BE2</f>
        <v>0</v>
      </c>
      <c r="Q8" s="92" t="str">
        <f t="shared" ref="Q8" si="0">IF(SUM(M8:P8)=0,"No discount",IF(M8&gt;0,"Guaranteed off bill",IF(N8&gt;0,"Guaranteed off usage",IF(O8&gt;0,"Pay-on-time off bill","Pay-on-time off usage"))))</f>
        <v>No discount</v>
      </c>
      <c r="R8" s="92" t="str">
        <f>IF(OR(A8="Origin Energy",A8="Red Energy",A8="Powershop"),"Inclusive","Exclusive")</f>
        <v>Exclusive</v>
      </c>
      <c r="S8" s="9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5911.1497884</v>
      </c>
      <c r="T8" s="91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5911.1497884</v>
      </c>
      <c r="U8" s="91">
        <f>S8*1.1</f>
        <v>6502.2647672400008</v>
      </c>
      <c r="V8" s="91">
        <f>T8*1.1</f>
        <v>6502.2647672400008</v>
      </c>
      <c r="W8" s="93">
        <f>'NT Oct 2021'!BL2</f>
        <v>0</v>
      </c>
      <c r="X8" s="94" t="str">
        <f>'NT Oct 2021'!BM2</f>
        <v>n</v>
      </c>
      <c r="Y8" s="224"/>
      <c r="Z8" s="224"/>
      <c r="AA8" s="224"/>
      <c r="AB8" s="224"/>
      <c r="AC8" s="224"/>
      <c r="AD8" s="224"/>
      <c r="AE8" s="224"/>
      <c r="AF8" s="224"/>
      <c r="AG8" s="224"/>
      <c r="AH8" s="224"/>
      <c r="AI8" s="221"/>
      <c r="AJ8" s="221"/>
      <c r="AK8" s="221"/>
      <c r="AL8" s="221"/>
      <c r="AM8" s="221"/>
      <c r="AN8" s="221"/>
      <c r="AO8" s="221"/>
      <c r="AP8" s="221"/>
      <c r="AQ8" s="221"/>
      <c r="AR8" s="221"/>
    </row>
    <row r="9" spans="1:44" ht="14" x14ac:dyDescent="0.15">
      <c r="A9" s="221"/>
      <c r="B9" s="221"/>
      <c r="C9" s="221"/>
      <c r="D9" s="221"/>
      <c r="E9" s="221"/>
      <c r="F9" s="221"/>
      <c r="G9" s="221"/>
      <c r="H9" s="221"/>
      <c r="I9" s="221"/>
      <c r="J9" s="221"/>
      <c r="K9" s="221"/>
      <c r="L9" s="221"/>
      <c r="M9" s="221"/>
      <c r="N9" s="221"/>
      <c r="O9" s="221"/>
      <c r="P9" s="224"/>
      <c r="Q9" s="224"/>
      <c r="R9" s="224"/>
      <c r="S9" s="224"/>
      <c r="T9" s="224"/>
      <c r="U9" s="224"/>
      <c r="V9" s="224"/>
      <c r="W9" s="224"/>
      <c r="X9" s="224"/>
      <c r="Y9" s="224"/>
      <c r="Z9" s="224"/>
      <c r="AA9" s="224"/>
      <c r="AB9" s="224"/>
      <c r="AC9" s="224"/>
      <c r="AD9" s="224"/>
      <c r="AE9" s="224"/>
      <c r="AF9" s="224"/>
      <c r="AG9" s="224"/>
      <c r="AH9" s="224"/>
      <c r="AI9" s="224"/>
      <c r="AJ9" s="224"/>
      <c r="AK9" s="224"/>
      <c r="AL9" s="224"/>
      <c r="AM9" s="224"/>
      <c r="AN9" s="224"/>
      <c r="AO9" s="224"/>
      <c r="AP9" s="224"/>
      <c r="AQ9" s="224"/>
      <c r="AR9" s="224"/>
    </row>
    <row r="10" spans="1:44" ht="15" thickBot="1" x14ac:dyDescent="0.2">
      <c r="A10" s="225"/>
      <c r="B10" s="225"/>
      <c r="C10" s="225"/>
      <c r="D10" s="225"/>
      <c r="E10" s="225"/>
      <c r="F10" s="225"/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3"/>
      <c r="U10" s="225"/>
      <c r="V10" s="224"/>
      <c r="W10" s="224"/>
      <c r="X10" s="224"/>
      <c r="Y10" s="224"/>
      <c r="Z10" s="224"/>
      <c r="AA10" s="224"/>
      <c r="AB10" s="224"/>
      <c r="AC10" s="224"/>
      <c r="AD10" s="224"/>
      <c r="AE10" s="224"/>
      <c r="AF10" s="224"/>
      <c r="AG10" s="224"/>
      <c r="AH10" s="224"/>
      <c r="AI10" s="224"/>
      <c r="AJ10" s="224"/>
      <c r="AK10" s="224"/>
      <c r="AL10" s="224"/>
      <c r="AM10" s="224"/>
      <c r="AN10" s="224"/>
      <c r="AO10" s="224"/>
      <c r="AP10" s="224"/>
      <c r="AQ10" s="224"/>
      <c r="AR10" s="224"/>
    </row>
    <row r="11" spans="1:44" ht="14" x14ac:dyDescent="0.15">
      <c r="A11" s="77" t="s">
        <v>57</v>
      </c>
      <c r="B11" s="78"/>
      <c r="C11" s="78"/>
      <c r="D11" s="96"/>
      <c r="E11" s="96"/>
      <c r="F11" s="96"/>
      <c r="G11" s="96"/>
      <c r="H11" s="96"/>
      <c r="I11" s="97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9"/>
      <c r="Y11" s="224"/>
      <c r="Z11" s="224"/>
      <c r="AA11" s="224"/>
      <c r="AB11" s="224"/>
      <c r="AC11" s="224"/>
      <c r="AD11" s="224"/>
      <c r="AE11" s="224"/>
      <c r="AF11" s="224"/>
      <c r="AG11" s="224"/>
      <c r="AH11" s="224"/>
      <c r="AI11" s="224"/>
      <c r="AJ11" s="224"/>
      <c r="AK11" s="224"/>
      <c r="AL11" s="224"/>
      <c r="AM11" s="224"/>
      <c r="AN11" s="224"/>
      <c r="AO11" s="224"/>
      <c r="AP11" s="224"/>
      <c r="AQ11" s="224"/>
      <c r="AR11" s="224"/>
    </row>
    <row r="12" spans="1:44" ht="14" x14ac:dyDescent="0.15">
      <c r="A12" s="80" t="s">
        <v>58</v>
      </c>
      <c r="B12" s="81"/>
      <c r="C12" s="103">
        <v>5000</v>
      </c>
      <c r="D12" s="98"/>
      <c r="E12" s="98"/>
      <c r="F12" s="98"/>
      <c r="G12" s="98"/>
      <c r="H12" s="98"/>
      <c r="I12" s="99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2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24"/>
      <c r="AO12" s="224"/>
      <c r="AP12" s="224"/>
      <c r="AQ12" s="224"/>
      <c r="AR12" s="224"/>
    </row>
    <row r="13" spans="1:44" ht="14" x14ac:dyDescent="0.15">
      <c r="A13" s="80" t="s">
        <v>59</v>
      </c>
      <c r="B13" s="81"/>
      <c r="C13" s="104">
        <v>0.7</v>
      </c>
      <c r="D13" s="98"/>
      <c r="E13" s="98"/>
      <c r="F13" s="98"/>
      <c r="G13" s="98"/>
      <c r="H13" s="98"/>
      <c r="I13" s="99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2"/>
      <c r="Y13" s="224"/>
      <c r="Z13" s="224"/>
      <c r="AA13" s="224"/>
      <c r="AB13" s="224"/>
      <c r="AC13" s="224"/>
      <c r="AD13" s="224"/>
      <c r="AE13" s="224"/>
      <c r="AF13" s="224"/>
      <c r="AG13" s="224"/>
      <c r="AH13" s="224"/>
      <c r="AI13" s="224"/>
      <c r="AJ13" s="224"/>
      <c r="AK13" s="224"/>
      <c r="AL13" s="224"/>
      <c r="AM13" s="224"/>
      <c r="AN13" s="224"/>
      <c r="AO13" s="224"/>
      <c r="AP13" s="224"/>
      <c r="AQ13" s="224"/>
      <c r="AR13" s="224"/>
    </row>
    <row r="14" spans="1:44" ht="14" x14ac:dyDescent="0.15">
      <c r="A14" s="80" t="s">
        <v>60</v>
      </c>
      <c r="B14" s="81"/>
      <c r="C14" s="104">
        <v>0.3</v>
      </c>
      <c r="D14" s="98"/>
      <c r="E14" s="98"/>
      <c r="F14" s="98"/>
      <c r="G14" s="98"/>
      <c r="H14" s="98"/>
      <c r="I14" s="99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2"/>
      <c r="Y14" s="224"/>
      <c r="Z14" s="224"/>
      <c r="AA14" s="224"/>
      <c r="AB14" s="224"/>
      <c r="AC14" s="224"/>
      <c r="AD14" s="224"/>
      <c r="AE14" s="224"/>
      <c r="AF14" s="224"/>
      <c r="AG14" s="224"/>
      <c r="AH14" s="224"/>
      <c r="AI14" s="224"/>
      <c r="AJ14" s="224"/>
      <c r="AK14" s="224"/>
      <c r="AL14" s="224"/>
      <c r="AM14" s="224"/>
      <c r="AN14" s="224"/>
      <c r="AO14" s="224"/>
      <c r="AP14" s="224"/>
      <c r="AQ14" s="224"/>
      <c r="AR14" s="224"/>
    </row>
    <row r="15" spans="1:44" ht="14" x14ac:dyDescent="0.15">
      <c r="A15" s="80"/>
      <c r="B15" s="81"/>
      <c r="C15" s="98"/>
      <c r="D15" s="98"/>
      <c r="E15" s="98"/>
      <c r="F15" s="98"/>
      <c r="G15" s="98"/>
      <c r="H15" s="98"/>
      <c r="I15" s="99"/>
      <c r="J15" s="177"/>
      <c r="K15" s="177"/>
      <c r="L15" s="81"/>
      <c r="M15" s="81"/>
      <c r="N15" s="81"/>
      <c r="O15" s="81"/>
      <c r="P15" s="81"/>
      <c r="Q15" s="177"/>
      <c r="R15" s="177"/>
      <c r="S15" s="177"/>
      <c r="T15" s="177"/>
      <c r="U15" s="81"/>
      <c r="V15" s="81"/>
      <c r="W15" s="81"/>
      <c r="X15" s="82"/>
      <c r="Y15" s="224"/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</row>
    <row r="16" spans="1:44" ht="75" x14ac:dyDescent="0.15">
      <c r="A16" s="138" t="s">
        <v>100</v>
      </c>
      <c r="B16" s="140" t="s">
        <v>101</v>
      </c>
      <c r="C16" s="133" t="s">
        <v>84</v>
      </c>
      <c r="D16" s="133" t="s">
        <v>85</v>
      </c>
      <c r="E16" s="133" t="s">
        <v>86</v>
      </c>
      <c r="F16" s="133" t="s">
        <v>87</v>
      </c>
      <c r="G16" s="133" t="s">
        <v>89</v>
      </c>
      <c r="H16" s="133" t="s">
        <v>63</v>
      </c>
      <c r="I16" s="133" t="s">
        <v>46</v>
      </c>
      <c r="J16" s="175" t="s">
        <v>185</v>
      </c>
      <c r="K16" s="176" t="s">
        <v>47</v>
      </c>
      <c r="L16" s="134" t="s">
        <v>186</v>
      </c>
      <c r="M16" s="135" t="s">
        <v>48</v>
      </c>
      <c r="N16" s="135" t="s">
        <v>49</v>
      </c>
      <c r="O16" s="135" t="s">
        <v>50</v>
      </c>
      <c r="P16" s="135" t="s">
        <v>51</v>
      </c>
      <c r="Q16" s="173" t="s">
        <v>187</v>
      </c>
      <c r="R16" s="173" t="s">
        <v>188</v>
      </c>
      <c r="S16" s="174" t="s">
        <v>96</v>
      </c>
      <c r="T16" s="174" t="s">
        <v>97</v>
      </c>
      <c r="U16" s="136" t="s">
        <v>55</v>
      </c>
      <c r="V16" s="136" t="s">
        <v>56</v>
      </c>
      <c r="W16" s="135" t="s">
        <v>98</v>
      </c>
      <c r="X16" s="137" t="s">
        <v>99</v>
      </c>
      <c r="Y16" s="224"/>
      <c r="Z16" s="224"/>
      <c r="AA16" s="224"/>
      <c r="AB16" s="224"/>
      <c r="AC16" s="224"/>
      <c r="AD16" s="224"/>
      <c r="AE16" s="224"/>
      <c r="AF16" s="224"/>
      <c r="AG16" s="224"/>
      <c r="AH16" s="224"/>
      <c r="AI16" s="221"/>
      <c r="AJ16" s="221"/>
      <c r="AK16" s="221"/>
      <c r="AL16" s="221"/>
      <c r="AM16" s="221"/>
      <c r="AN16" s="221"/>
      <c r="AO16" s="221"/>
      <c r="AP16" s="221"/>
      <c r="AQ16" s="221"/>
      <c r="AR16" s="221"/>
    </row>
    <row r="17" spans="1:44" ht="18" customHeight="1" thickBot="1" x14ac:dyDescent="0.2">
      <c r="A17" s="119" t="str">
        <f>'NT Oct 2021'!K3</f>
        <v>Jacana Energy</v>
      </c>
      <c r="B17" s="120" t="str">
        <f>'NT Oct 2021'!L3</f>
        <v xml:space="preserve">Regulated </v>
      </c>
      <c r="C17" s="87">
        <f>IF('NT Oct 2021'!BP3=0,91*'NT Oct 2021'!M3/100,(91*'NT Oct 2021'!M3/100)+'NT Oct 2021'!BP3/4)</f>
        <v>67.869447100000002</v>
      </c>
      <c r="D17" s="87">
        <f>IF('NT Oct 2021'!O3="",$C$12*$C$13*'NT Oct 2021'!N3/100,IF($C$12*$C$13&gt;='NT Oct 2021'!P3,('NT Oct 2021'!P3*'NT Oct 2021'!N3/100),($C$12*$C$13*'NT Oct 2021'!N3/100)))</f>
        <v>1262.7614999999998</v>
      </c>
      <c r="E17" s="87">
        <f>IF(AND('NT Oct 2021'!P3&gt;0,'NT Oct 2021'!R3&gt;0),IF($C$12*$C$13&lt;'NT Oct 2021'!P3,0,IF($C$12*$C$13&lt;=('NT Oct 2021'!R3+'NT Oct 2021'!P3),(($C$12*$C$13-'NT Oct 2021'!P3)*'NT Oct 2021'!Q3/100),(('NT Oct 2021'!R3)*'NT Oct 2021'!Q3/100))),0)</f>
        <v>0</v>
      </c>
      <c r="F17" s="87">
        <f>IF(AND('NT Oct 2021'!Q3&gt;0,'NT Oct 2021'!S3&gt;0),IF($C$12*$C$13&lt;('NT Oct 2021'!R3+'NT Oct 2021'!P3),0,IF($C$12*$C$13&lt;=('NT Oct 2021'!T3+'NT Oct 2021'!R3+'NT Oct 2021'!P3),(($C$12*$C$13-('NT Oct 2021'!R3+'NT Oct 2021'!P3))*'NT Oct 2021'!S3/100),('NT Oct 2021'!T3*'NT Oct 2021'!S3/100))),0)</f>
        <v>0</v>
      </c>
      <c r="G17" s="89">
        <f>IF(AND('NT Oct 2021'!R3&gt;0,'NT Oct 2021'!T3&gt;0),IF(($C$12*$C$13&lt;'NT Oct 2021'!T3),(0),($C$12*$C$13-'NT Oct 2021'!T3)*'NT Oct 2021'!U3/100),IF(AND('NT Oct 2021'!R3&gt;0,'NT Oct 2021'!T3=""),IF(($C$12*$C$13&lt;'NT Oct 2021'!R3+'NT Oct 2021'!P3),(0),(($C$12*$C$13-('NT Oct 2021'!R3+'NT Oct 2021'!P3))*'NT Oct 2021'!S3/100)),IF(AND('NT Oct 2021'!P3&gt;0,'NT Oct 2021'!R3=""&gt;0),IF(($C$12*$C$13&lt;'NT Oct 2021'!P3),(0),($C$12*$C$13-'NT Oct 2021'!P3)*'NT Oct 2021'!Q3/100),0)))</f>
        <v>0</v>
      </c>
      <c r="H17" s="87">
        <f>($C$12*$C$14)*'NT Oct 2021'!W3/100</f>
        <v>304.52850000000001</v>
      </c>
      <c r="I17" s="90">
        <f>SUM(C17:H17)</f>
        <v>1635.1594470999999</v>
      </c>
      <c r="J17" s="90">
        <f>(I17-C17)*4</f>
        <v>6269.16</v>
      </c>
      <c r="K17" s="90">
        <f>I17*4</f>
        <v>6540.6377883999994</v>
      </c>
      <c r="L17" s="91">
        <f>K17*1.1</f>
        <v>7194.7015672400003</v>
      </c>
      <c r="M17" s="92">
        <f>'NT Oct 2021'!BB3</f>
        <v>0</v>
      </c>
      <c r="N17" s="92">
        <f>'NT Oct 2021'!BC3</f>
        <v>0</v>
      </c>
      <c r="O17" s="92">
        <f>'NT Oct 2021'!BD3</f>
        <v>0</v>
      </c>
      <c r="P17" s="92">
        <f>'NT Oct 2021'!BE3</f>
        <v>0</v>
      </c>
      <c r="Q17" s="92" t="str">
        <f>IF(SUM(M17:P17)=0,"No discount",IF(M17&gt;0,"Guaranteed off bill",IF(N17&gt;0,"Guaranteed off usage",IF(O17&gt;0,"Pay-on-time off bill","Pay-on-time off usage"))))</f>
        <v>No discount</v>
      </c>
      <c r="R17" s="92" t="str">
        <f>IF(OR(A17="Origin Energy",A17="Red Energy",A17="Powershop"),"Inclusive","Exclusive")</f>
        <v>Exclusive</v>
      </c>
      <c r="S17" s="91">
        <f>IF(AND(Q17="Guaranteed off bill",R17="Inclusive"),((K17*1.1)-((K17*1.1)*M17/100))/1.1,IF(AND(Q17="Guaranteed off usage",R17="Inclusive"),((K17*1.1)-((J17*1.1)*N17/100))/1.1,IF(AND(Q17="Guaranteed off bill",R17="Exclusive"),K17-(K17*M17/100),IF(AND(Q17="Guaranteed off usage",R17="Exclusive"),K17-(J17*N17/100),IF(R17="Inclusive",((K17*1.1))/1.1,K17)))))</f>
        <v>6540.6377883999994</v>
      </c>
      <c r="T17" s="91">
        <f>IF(AND(Q17="Pay-on-time off bill",R17="Inclusive"),((S17*1.1)-((S17*1.1)*O17/100))/1.1,IF(AND(Q17="Pay-on-time off usage",R17="Inclusive"),((S17*1.1)-((J17*1.1)*P17/100))/1.1,IF(AND(Q17="Pay-on-time off bill",R17="Exclusive"),S17-(S17*O17/100),IF(AND(Q17="Pay-on-time off usage",R17="Exclusive"),S17-(J17*P17/100),IF(R17="Inclusive",((S17*1.1))/1.1,S17)))))</f>
        <v>6540.6377883999994</v>
      </c>
      <c r="U17" s="91">
        <f>S17*1.1</f>
        <v>7194.7015672400003</v>
      </c>
      <c r="V17" s="91">
        <f>T17*1.1</f>
        <v>7194.7015672400003</v>
      </c>
      <c r="W17" s="93">
        <f>'NT Oct 2021'!BP3</f>
        <v>0</v>
      </c>
      <c r="X17" s="94">
        <f>'NT Oct 2021'!BP3</f>
        <v>0</v>
      </c>
      <c r="Y17" s="224"/>
      <c r="Z17" s="224"/>
      <c r="AA17" s="224"/>
      <c r="AB17" s="224"/>
      <c r="AC17" s="224"/>
      <c r="AD17" s="224"/>
      <c r="AE17" s="224"/>
      <c r="AF17" s="224"/>
      <c r="AG17" s="224"/>
      <c r="AH17" s="224"/>
      <c r="AI17" s="221"/>
      <c r="AJ17" s="221"/>
      <c r="AK17" s="221"/>
      <c r="AL17" s="221"/>
      <c r="AM17" s="221"/>
      <c r="AN17" s="221"/>
      <c r="AO17" s="221"/>
      <c r="AP17" s="221"/>
      <c r="AQ17" s="221"/>
      <c r="AR17" s="221"/>
    </row>
    <row r="18" spans="1:44" ht="14" x14ac:dyDescent="0.15">
      <c r="A18" s="221"/>
      <c r="B18" s="221"/>
      <c r="C18" s="221"/>
      <c r="D18" s="221"/>
      <c r="E18" s="221"/>
      <c r="F18" s="221"/>
      <c r="G18" s="221"/>
      <c r="H18" s="221"/>
      <c r="I18" s="221"/>
      <c r="J18" s="221"/>
      <c r="K18" s="221"/>
      <c r="L18" s="221"/>
      <c r="M18" s="221"/>
      <c r="N18" s="221"/>
      <c r="O18" s="221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1"/>
      <c r="AF18" s="221"/>
      <c r="AG18" s="221"/>
      <c r="AH18" s="221"/>
      <c r="AI18" s="221"/>
      <c r="AJ18" s="221"/>
      <c r="AK18" s="221"/>
      <c r="AL18" s="221"/>
      <c r="AM18" s="221"/>
      <c r="AN18" s="221"/>
      <c r="AO18" s="221"/>
      <c r="AP18" s="221"/>
      <c r="AQ18" s="221"/>
      <c r="AR18" s="221"/>
    </row>
    <row r="19" spans="1:44" ht="14" x14ac:dyDescent="0.15">
      <c r="A19" s="225"/>
      <c r="B19" s="225"/>
      <c r="C19" s="225"/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  <c r="V19" s="224"/>
      <c r="W19" s="224"/>
      <c r="X19" s="224"/>
      <c r="Y19" s="224"/>
      <c r="Z19" s="224"/>
      <c r="AA19" s="224"/>
      <c r="AB19" s="224"/>
      <c r="AC19" s="224"/>
      <c r="AD19" s="224"/>
      <c r="AE19" s="221"/>
      <c r="AF19" s="221"/>
      <c r="AG19" s="221"/>
      <c r="AH19" s="221"/>
      <c r="AI19" s="221"/>
      <c r="AJ19" s="221"/>
      <c r="AK19" s="221"/>
      <c r="AL19" s="221"/>
      <c r="AM19" s="221"/>
      <c r="AN19" s="221"/>
      <c r="AO19" s="221"/>
      <c r="AP19" s="221"/>
      <c r="AQ19" s="221"/>
      <c r="AR19" s="221"/>
    </row>
    <row r="20" spans="1:44" x14ac:dyDescent="0.15">
      <c r="A20" s="221"/>
      <c r="B20" s="221"/>
      <c r="C20" s="221"/>
      <c r="D20" s="221"/>
      <c r="E20" s="221"/>
      <c r="F20" s="221"/>
      <c r="G20" s="221"/>
      <c r="H20" s="221"/>
      <c r="I20" s="221"/>
      <c r="J20" s="221"/>
      <c r="K20" s="221"/>
      <c r="L20" s="221"/>
      <c r="M20" s="221"/>
      <c r="N20" s="221"/>
      <c r="O20" s="221"/>
      <c r="P20" s="221"/>
      <c r="Q20" s="221"/>
      <c r="R20" s="221"/>
      <c r="S20" s="221"/>
      <c r="T20" s="227"/>
      <c r="U20" s="221"/>
      <c r="V20" s="221"/>
      <c r="W20" s="221"/>
      <c r="X20" s="221"/>
      <c r="Y20" s="221"/>
      <c r="Z20" s="221"/>
      <c r="AA20" s="221"/>
      <c r="AB20" s="221"/>
      <c r="AC20" s="221"/>
      <c r="AD20" s="221"/>
      <c r="AE20" s="221"/>
      <c r="AF20" s="221"/>
      <c r="AG20" s="221"/>
      <c r="AH20" s="221"/>
      <c r="AI20" s="221"/>
      <c r="AJ20" s="221"/>
      <c r="AK20" s="221"/>
      <c r="AL20" s="221"/>
      <c r="AM20" s="221"/>
      <c r="AN20" s="221"/>
      <c r="AO20" s="221"/>
      <c r="AP20" s="221"/>
      <c r="AQ20" s="221"/>
      <c r="AR20" s="221"/>
    </row>
    <row r="21" spans="1:44" x14ac:dyDescent="0.15">
      <c r="A21" s="221"/>
      <c r="B21" s="221"/>
      <c r="C21" s="221"/>
      <c r="D21" s="221"/>
      <c r="E21" s="221"/>
      <c r="F21" s="221"/>
      <c r="G21" s="221"/>
      <c r="H21" s="221"/>
      <c r="I21" s="221"/>
      <c r="J21" s="221"/>
      <c r="K21" s="221"/>
      <c r="L21" s="221"/>
      <c r="M21" s="221"/>
      <c r="N21" s="221"/>
      <c r="O21" s="221"/>
      <c r="P21" s="221"/>
      <c r="Q21" s="221"/>
      <c r="R21" s="221"/>
      <c r="S21" s="221"/>
      <c r="T21" s="221"/>
      <c r="U21" s="221"/>
      <c r="V21" s="221"/>
      <c r="W21" s="221"/>
      <c r="X21" s="221"/>
      <c r="Y21" s="221"/>
      <c r="Z21" s="221"/>
      <c r="AA21" s="221"/>
      <c r="AB21" s="221"/>
      <c r="AC21" s="221"/>
      <c r="AD21" s="221"/>
      <c r="AE21" s="221"/>
      <c r="AF21" s="221"/>
      <c r="AG21" s="221"/>
      <c r="AH21" s="221"/>
      <c r="AI21" s="221"/>
      <c r="AJ21" s="221"/>
      <c r="AK21" s="221"/>
      <c r="AL21" s="221"/>
      <c r="AM21" s="221"/>
      <c r="AN21" s="221"/>
      <c r="AO21" s="221"/>
      <c r="AP21" s="221"/>
      <c r="AQ21" s="221"/>
      <c r="AR21" s="221"/>
    </row>
    <row r="22" spans="1:44" x14ac:dyDescent="0.15">
      <c r="A22" s="221"/>
      <c r="B22" s="221"/>
      <c r="C22" s="221"/>
      <c r="D22" s="221"/>
      <c r="E22" s="221"/>
      <c r="F22" s="221"/>
      <c r="G22" s="221"/>
      <c r="H22" s="221"/>
      <c r="I22" s="221"/>
      <c r="J22" s="221"/>
      <c r="K22" s="221"/>
      <c r="L22" s="221"/>
      <c r="M22" s="221"/>
      <c r="N22" s="221"/>
      <c r="O22" s="221"/>
      <c r="P22" s="221"/>
      <c r="Q22" s="221"/>
      <c r="R22" s="221"/>
      <c r="S22" s="221"/>
      <c r="T22" s="221"/>
      <c r="U22" s="221"/>
      <c r="V22" s="221"/>
      <c r="W22" s="221"/>
      <c r="X22" s="221"/>
      <c r="Y22" s="221"/>
      <c r="Z22" s="221"/>
      <c r="AA22" s="221"/>
      <c r="AB22" s="221"/>
      <c r="AC22" s="221"/>
      <c r="AD22" s="221"/>
      <c r="AE22" s="221"/>
      <c r="AF22" s="221"/>
      <c r="AG22" s="221"/>
      <c r="AH22" s="221"/>
      <c r="AI22" s="221"/>
      <c r="AJ22" s="221"/>
      <c r="AK22" s="221"/>
      <c r="AL22" s="221"/>
      <c r="AM22" s="221"/>
      <c r="AN22" s="221"/>
      <c r="AO22" s="221"/>
      <c r="AP22" s="221"/>
      <c r="AQ22" s="221"/>
      <c r="AR22" s="221"/>
    </row>
    <row r="23" spans="1:44" x14ac:dyDescent="0.15">
      <c r="A23" s="221"/>
      <c r="B23" s="221"/>
      <c r="C23" s="221"/>
      <c r="D23" s="221"/>
      <c r="E23" s="221"/>
      <c r="F23" s="221"/>
      <c r="G23" s="221"/>
      <c r="H23" s="221"/>
      <c r="I23" s="221"/>
      <c r="J23" s="221"/>
      <c r="K23" s="221"/>
      <c r="L23" s="221"/>
      <c r="M23" s="221"/>
      <c r="N23" s="221"/>
      <c r="O23" s="221"/>
      <c r="P23" s="221"/>
      <c r="Q23" s="221"/>
      <c r="R23" s="221"/>
      <c r="S23" s="221"/>
      <c r="T23" s="221"/>
      <c r="U23" s="221"/>
      <c r="V23" s="221"/>
      <c r="W23" s="221"/>
      <c r="X23" s="221"/>
      <c r="Y23" s="221"/>
      <c r="Z23" s="221"/>
      <c r="AA23" s="221"/>
      <c r="AB23" s="221"/>
      <c r="AC23" s="221"/>
      <c r="AD23" s="221"/>
      <c r="AE23" s="221"/>
      <c r="AF23" s="221"/>
      <c r="AG23" s="221"/>
      <c r="AH23" s="221"/>
      <c r="AI23" s="221"/>
      <c r="AJ23" s="221"/>
      <c r="AK23" s="221"/>
      <c r="AL23" s="221"/>
      <c r="AM23" s="221"/>
      <c r="AN23" s="221"/>
      <c r="AO23" s="221"/>
      <c r="AP23" s="221"/>
      <c r="AQ23" s="221"/>
      <c r="AR23" s="221"/>
    </row>
    <row r="24" spans="1:44" x14ac:dyDescent="0.15">
      <c r="A24" s="221"/>
      <c r="B24" s="221"/>
      <c r="C24" s="221"/>
      <c r="D24" s="221"/>
      <c r="E24" s="221"/>
      <c r="F24" s="221"/>
      <c r="G24" s="221"/>
      <c r="H24" s="221"/>
      <c r="I24" s="221"/>
      <c r="J24" s="221"/>
      <c r="K24" s="221"/>
      <c r="L24" s="221"/>
      <c r="M24" s="221"/>
      <c r="N24" s="221"/>
      <c r="O24" s="221"/>
      <c r="P24" s="221"/>
      <c r="Q24" s="221"/>
      <c r="R24" s="221"/>
      <c r="S24" s="221"/>
      <c r="T24" s="221"/>
      <c r="U24" s="221"/>
      <c r="V24" s="221"/>
      <c r="W24" s="221"/>
      <c r="X24" s="221"/>
      <c r="Y24" s="221"/>
      <c r="Z24" s="221"/>
      <c r="AA24" s="221"/>
      <c r="AB24" s="221"/>
      <c r="AC24" s="221"/>
      <c r="AD24" s="221"/>
      <c r="AE24" s="221"/>
      <c r="AF24" s="221"/>
      <c r="AG24" s="221"/>
      <c r="AH24" s="221"/>
      <c r="AI24" s="221"/>
      <c r="AJ24" s="221"/>
      <c r="AK24" s="221"/>
      <c r="AL24" s="221"/>
      <c r="AM24" s="221"/>
      <c r="AN24" s="221"/>
      <c r="AO24" s="221"/>
      <c r="AP24" s="221"/>
      <c r="AQ24" s="221"/>
      <c r="AR24" s="221"/>
    </row>
    <row r="25" spans="1:44" x14ac:dyDescent="0.15">
      <c r="A25" s="221"/>
      <c r="B25" s="221"/>
      <c r="C25" s="221"/>
      <c r="D25" s="221"/>
      <c r="E25" s="221"/>
      <c r="F25" s="221"/>
      <c r="G25" s="221"/>
      <c r="H25" s="221"/>
      <c r="I25" s="221"/>
      <c r="J25" s="221"/>
      <c r="K25" s="221"/>
      <c r="L25" s="221"/>
      <c r="M25" s="221"/>
      <c r="N25" s="221"/>
      <c r="O25" s="221"/>
      <c r="P25" s="221"/>
      <c r="Q25" s="221"/>
      <c r="R25" s="221"/>
      <c r="S25" s="221"/>
      <c r="T25" s="221"/>
      <c r="U25" s="221"/>
      <c r="V25" s="221"/>
      <c r="W25" s="221"/>
      <c r="X25" s="221"/>
      <c r="Y25" s="221"/>
      <c r="Z25" s="221"/>
      <c r="AA25" s="221"/>
      <c r="AB25" s="221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  <c r="AM25" s="221"/>
      <c r="AN25" s="221"/>
      <c r="AO25" s="221"/>
      <c r="AP25" s="221"/>
      <c r="AQ25" s="221"/>
      <c r="AR25" s="221"/>
    </row>
    <row r="26" spans="1:44" x14ac:dyDescent="0.15">
      <c r="A26" s="221"/>
      <c r="B26" s="221"/>
      <c r="C26" s="221"/>
      <c r="D26" s="221"/>
      <c r="E26" s="221"/>
      <c r="F26" s="221"/>
      <c r="G26" s="221"/>
      <c r="H26" s="221"/>
      <c r="I26" s="221"/>
      <c r="J26" s="221"/>
      <c r="K26" s="221"/>
      <c r="L26" s="221"/>
      <c r="M26" s="221"/>
      <c r="N26" s="221"/>
      <c r="O26" s="221"/>
      <c r="P26" s="221"/>
      <c r="Q26" s="221"/>
      <c r="R26" s="221"/>
      <c r="S26" s="221"/>
      <c r="T26" s="221"/>
      <c r="U26" s="221"/>
      <c r="V26" s="221"/>
      <c r="W26" s="221"/>
      <c r="X26" s="221"/>
      <c r="Y26" s="221"/>
      <c r="Z26" s="221"/>
      <c r="AA26" s="221"/>
      <c r="AB26" s="221"/>
      <c r="AC26" s="221"/>
      <c r="AD26" s="221"/>
      <c r="AE26" s="221"/>
      <c r="AF26" s="221"/>
      <c r="AG26" s="221"/>
      <c r="AH26" s="221"/>
      <c r="AI26" s="221"/>
      <c r="AJ26" s="221"/>
      <c r="AK26" s="221"/>
      <c r="AL26" s="221"/>
      <c r="AM26" s="221"/>
      <c r="AN26" s="221"/>
      <c r="AO26" s="221"/>
      <c r="AP26" s="221"/>
      <c r="AQ26" s="221"/>
      <c r="AR26" s="221"/>
    </row>
    <row r="27" spans="1:44" x14ac:dyDescent="0.15">
      <c r="A27" s="221"/>
      <c r="B27" s="221"/>
      <c r="C27" s="221"/>
      <c r="D27" s="221"/>
      <c r="E27" s="221"/>
      <c r="F27" s="221"/>
      <c r="G27" s="221"/>
      <c r="H27" s="221"/>
      <c r="I27" s="221"/>
      <c r="J27" s="221"/>
      <c r="K27" s="221"/>
      <c r="L27" s="221"/>
      <c r="M27" s="221"/>
      <c r="N27" s="221"/>
      <c r="O27" s="221"/>
      <c r="P27" s="221"/>
      <c r="Q27" s="221"/>
      <c r="R27" s="221"/>
      <c r="S27" s="221"/>
      <c r="T27" s="221"/>
      <c r="U27" s="221"/>
      <c r="V27" s="221"/>
      <c r="W27" s="221"/>
      <c r="X27" s="221"/>
      <c r="Y27" s="221"/>
      <c r="Z27" s="221"/>
      <c r="AA27" s="221"/>
      <c r="AB27" s="221"/>
      <c r="AC27" s="221"/>
      <c r="AD27" s="221"/>
      <c r="AE27" s="221"/>
      <c r="AF27" s="221"/>
      <c r="AG27" s="221"/>
      <c r="AH27" s="221"/>
      <c r="AI27" s="221"/>
      <c r="AJ27" s="221"/>
      <c r="AK27" s="221"/>
      <c r="AL27" s="221"/>
      <c r="AM27" s="221"/>
      <c r="AN27" s="221"/>
      <c r="AO27" s="221"/>
      <c r="AP27" s="221"/>
      <c r="AQ27" s="221"/>
      <c r="AR27" s="221"/>
    </row>
    <row r="28" spans="1:44" x14ac:dyDescent="0.15">
      <c r="A28" s="221"/>
      <c r="B28" s="221"/>
      <c r="C28" s="221"/>
      <c r="D28" s="221"/>
      <c r="E28" s="221"/>
      <c r="F28" s="221"/>
      <c r="G28" s="221"/>
      <c r="H28" s="221"/>
      <c r="I28" s="221"/>
      <c r="J28" s="221"/>
      <c r="K28" s="221"/>
      <c r="L28" s="221"/>
      <c r="M28" s="221"/>
      <c r="N28" s="221"/>
      <c r="O28" s="221"/>
      <c r="P28" s="221"/>
      <c r="Q28" s="221"/>
      <c r="R28" s="221"/>
      <c r="S28" s="221"/>
      <c r="T28" s="221"/>
      <c r="U28" s="221"/>
      <c r="V28" s="221"/>
      <c r="W28" s="221"/>
      <c r="X28" s="221"/>
      <c r="Y28" s="221"/>
      <c r="Z28" s="221"/>
      <c r="AA28" s="221"/>
      <c r="AB28" s="221"/>
      <c r="AC28" s="221"/>
      <c r="AD28" s="221"/>
      <c r="AE28" s="221"/>
      <c r="AF28" s="221"/>
      <c r="AG28" s="221"/>
      <c r="AH28" s="221"/>
      <c r="AI28" s="221"/>
      <c r="AJ28" s="221"/>
      <c r="AK28" s="221"/>
      <c r="AL28" s="221"/>
      <c r="AM28" s="221"/>
      <c r="AN28" s="221"/>
      <c r="AO28" s="221"/>
      <c r="AP28" s="221"/>
      <c r="AQ28" s="221"/>
      <c r="AR28" s="221"/>
    </row>
    <row r="29" spans="1:44" x14ac:dyDescent="0.15">
      <c r="A29" s="221"/>
      <c r="B29" s="221"/>
      <c r="C29" s="221"/>
      <c r="D29" s="221"/>
      <c r="E29" s="221"/>
      <c r="F29" s="221"/>
      <c r="G29" s="221"/>
      <c r="H29" s="221"/>
      <c r="I29" s="221"/>
      <c r="J29" s="221"/>
      <c r="K29" s="221"/>
      <c r="L29" s="221"/>
      <c r="M29" s="221"/>
      <c r="N29" s="221"/>
      <c r="O29" s="221"/>
      <c r="P29" s="221"/>
      <c r="Q29" s="221"/>
      <c r="R29" s="221"/>
      <c r="S29" s="221"/>
      <c r="T29" s="221"/>
      <c r="U29" s="221"/>
      <c r="V29" s="221"/>
      <c r="W29" s="221"/>
      <c r="X29" s="221"/>
      <c r="Y29" s="221"/>
      <c r="Z29" s="221"/>
      <c r="AA29" s="221"/>
      <c r="AB29" s="221"/>
      <c r="AC29" s="221"/>
      <c r="AD29" s="221"/>
      <c r="AE29" s="221"/>
      <c r="AF29" s="221"/>
      <c r="AG29" s="221"/>
      <c r="AH29" s="221"/>
      <c r="AI29" s="221"/>
      <c r="AJ29" s="221"/>
      <c r="AK29" s="221"/>
      <c r="AL29" s="221"/>
      <c r="AM29" s="221"/>
      <c r="AN29" s="221"/>
      <c r="AO29" s="221"/>
      <c r="AP29" s="221"/>
      <c r="AQ29" s="221"/>
      <c r="AR29" s="221"/>
    </row>
    <row r="30" spans="1:44" x14ac:dyDescent="0.15">
      <c r="A30" s="221"/>
      <c r="B30" s="221"/>
      <c r="C30" s="221"/>
      <c r="D30" s="221"/>
      <c r="E30" s="221"/>
      <c r="F30" s="221"/>
      <c r="G30" s="221"/>
      <c r="H30" s="221"/>
      <c r="I30" s="221"/>
      <c r="J30" s="221"/>
      <c r="K30" s="221"/>
      <c r="L30" s="221"/>
      <c r="M30" s="221"/>
      <c r="N30" s="221"/>
      <c r="O30" s="221"/>
      <c r="P30" s="221"/>
      <c r="Q30" s="221"/>
      <c r="R30" s="221"/>
      <c r="S30" s="221"/>
      <c r="T30" s="221"/>
      <c r="U30" s="221"/>
      <c r="V30" s="221"/>
      <c r="W30" s="221"/>
      <c r="X30" s="221"/>
      <c r="Y30" s="221"/>
      <c r="Z30" s="221"/>
      <c r="AA30" s="221"/>
      <c r="AB30" s="221"/>
      <c r="AC30" s="221"/>
      <c r="AD30" s="221"/>
      <c r="AE30" s="221"/>
      <c r="AF30" s="221"/>
      <c r="AG30" s="221"/>
      <c r="AH30" s="221"/>
      <c r="AI30" s="221"/>
      <c r="AJ30" s="221"/>
      <c r="AK30" s="221"/>
      <c r="AL30" s="221"/>
      <c r="AM30" s="221"/>
      <c r="AN30" s="221"/>
      <c r="AO30" s="221"/>
      <c r="AP30" s="221"/>
      <c r="AQ30" s="221"/>
      <c r="AR30" s="221"/>
    </row>
    <row r="31" spans="1:44" x14ac:dyDescent="0.15">
      <c r="A31" s="221"/>
      <c r="B31" s="221"/>
      <c r="C31" s="221"/>
      <c r="D31" s="221"/>
      <c r="E31" s="221"/>
      <c r="F31" s="221"/>
      <c r="G31" s="221"/>
      <c r="H31" s="221"/>
      <c r="I31" s="221"/>
      <c r="J31" s="221"/>
      <c r="K31" s="221"/>
      <c r="L31" s="221"/>
      <c r="M31" s="221"/>
      <c r="N31" s="221"/>
      <c r="O31" s="221"/>
      <c r="P31" s="221"/>
      <c r="Q31" s="221"/>
      <c r="R31" s="221"/>
      <c r="S31" s="221"/>
      <c r="T31" s="221"/>
      <c r="U31" s="221"/>
      <c r="V31" s="221"/>
      <c r="W31" s="221"/>
      <c r="X31" s="221"/>
      <c r="Y31" s="221"/>
      <c r="Z31" s="221"/>
      <c r="AA31" s="221"/>
      <c r="AB31" s="221"/>
      <c r="AC31" s="221"/>
      <c r="AD31" s="221"/>
      <c r="AE31" s="221"/>
      <c r="AF31" s="221"/>
      <c r="AG31" s="221"/>
      <c r="AH31" s="221"/>
      <c r="AI31" s="221"/>
      <c r="AJ31" s="221"/>
      <c r="AK31" s="221"/>
      <c r="AL31" s="221"/>
      <c r="AM31" s="221"/>
      <c r="AN31" s="221"/>
      <c r="AO31" s="221"/>
      <c r="AP31" s="221"/>
      <c r="AQ31" s="221"/>
      <c r="AR31" s="221"/>
    </row>
    <row r="32" spans="1:44" x14ac:dyDescent="0.15">
      <c r="A32" s="221"/>
      <c r="B32" s="221"/>
      <c r="C32" s="221"/>
      <c r="D32" s="221"/>
      <c r="E32" s="221"/>
      <c r="F32" s="221"/>
      <c r="G32" s="221"/>
      <c r="H32" s="221"/>
      <c r="I32" s="221"/>
      <c r="J32" s="221"/>
      <c r="K32" s="221"/>
      <c r="L32" s="221"/>
      <c r="M32" s="221"/>
      <c r="N32" s="221"/>
      <c r="O32" s="221"/>
      <c r="P32" s="221"/>
      <c r="Q32" s="221"/>
      <c r="R32" s="221"/>
      <c r="S32" s="221"/>
      <c r="T32" s="221"/>
      <c r="U32" s="221"/>
      <c r="V32" s="221"/>
      <c r="W32" s="221"/>
      <c r="X32" s="221"/>
      <c r="Y32" s="221"/>
      <c r="Z32" s="221"/>
      <c r="AA32" s="221"/>
      <c r="AB32" s="221"/>
      <c r="AC32" s="221"/>
      <c r="AD32" s="221"/>
      <c r="AE32" s="221"/>
      <c r="AF32" s="221"/>
      <c r="AG32" s="221"/>
      <c r="AH32" s="221"/>
      <c r="AI32" s="221"/>
      <c r="AJ32" s="221"/>
      <c r="AK32" s="221"/>
      <c r="AL32" s="221"/>
      <c r="AM32" s="221"/>
      <c r="AN32" s="221"/>
      <c r="AO32" s="221"/>
      <c r="AP32" s="221"/>
      <c r="AQ32" s="221"/>
      <c r="AR32" s="221"/>
    </row>
    <row r="33" spans="1:44" x14ac:dyDescent="0.15">
      <c r="A33" s="221"/>
      <c r="B33" s="221"/>
      <c r="C33" s="221"/>
      <c r="D33" s="221"/>
      <c r="E33" s="221"/>
      <c r="F33" s="221"/>
      <c r="G33" s="221"/>
      <c r="H33" s="221"/>
      <c r="I33" s="221"/>
      <c r="J33" s="221"/>
      <c r="K33" s="221"/>
      <c r="L33" s="221"/>
      <c r="M33" s="221"/>
      <c r="N33" s="221"/>
      <c r="O33" s="221"/>
      <c r="P33" s="221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  <c r="AB33" s="221"/>
      <c r="AC33" s="221"/>
      <c r="AD33" s="221"/>
      <c r="AE33" s="221"/>
      <c r="AF33" s="221"/>
      <c r="AG33" s="221"/>
      <c r="AH33" s="221"/>
      <c r="AI33" s="221"/>
      <c r="AJ33" s="221"/>
      <c r="AK33" s="221"/>
      <c r="AL33" s="221"/>
      <c r="AM33" s="221"/>
      <c r="AN33" s="221"/>
      <c r="AO33" s="221"/>
      <c r="AP33" s="221"/>
      <c r="AQ33" s="221"/>
      <c r="AR33" s="221"/>
    </row>
    <row r="34" spans="1:44" x14ac:dyDescent="0.15">
      <c r="A34" s="221"/>
      <c r="B34" s="221"/>
      <c r="C34" s="221"/>
      <c r="D34" s="221"/>
      <c r="E34" s="221"/>
      <c r="F34" s="221"/>
      <c r="G34" s="221"/>
      <c r="H34" s="221"/>
      <c r="I34" s="221"/>
      <c r="J34" s="221"/>
      <c r="K34" s="221"/>
      <c r="L34" s="221"/>
      <c r="M34" s="221"/>
      <c r="N34" s="221"/>
      <c r="O34" s="221"/>
      <c r="P34" s="221"/>
      <c r="Q34" s="221"/>
      <c r="R34" s="221"/>
      <c r="S34" s="221"/>
      <c r="T34" s="221"/>
      <c r="U34" s="221"/>
      <c r="V34" s="221"/>
      <c r="W34" s="221"/>
      <c r="X34" s="221"/>
      <c r="Y34" s="221"/>
      <c r="Z34" s="221"/>
      <c r="AA34" s="221"/>
      <c r="AB34" s="221"/>
      <c r="AC34" s="221"/>
      <c r="AD34" s="221"/>
      <c r="AE34" s="221"/>
      <c r="AF34" s="221"/>
      <c r="AG34" s="221"/>
      <c r="AH34" s="221"/>
      <c r="AI34" s="221"/>
      <c r="AJ34" s="221"/>
      <c r="AK34" s="221"/>
      <c r="AL34" s="221"/>
      <c r="AM34" s="221"/>
      <c r="AN34" s="221"/>
      <c r="AO34" s="221"/>
      <c r="AP34" s="221"/>
      <c r="AQ34" s="221"/>
      <c r="AR34" s="221"/>
    </row>
    <row r="35" spans="1:44" x14ac:dyDescent="0.15">
      <c r="A35" s="221"/>
      <c r="B35" s="221"/>
      <c r="C35" s="221"/>
      <c r="D35" s="221"/>
      <c r="E35" s="221"/>
      <c r="F35" s="221"/>
      <c r="G35" s="221"/>
      <c r="H35" s="221"/>
      <c r="I35" s="221"/>
      <c r="J35" s="221"/>
      <c r="K35" s="221"/>
      <c r="L35" s="221"/>
      <c r="M35" s="221"/>
      <c r="N35" s="221"/>
      <c r="O35" s="221"/>
      <c r="P35" s="221"/>
      <c r="Q35" s="221"/>
      <c r="R35" s="221"/>
      <c r="S35" s="221"/>
      <c r="T35" s="221"/>
      <c r="U35" s="221"/>
      <c r="V35" s="221"/>
      <c r="W35" s="221"/>
      <c r="X35" s="221"/>
      <c r="Y35" s="221"/>
      <c r="Z35" s="221"/>
      <c r="AA35" s="221"/>
      <c r="AB35" s="221"/>
      <c r="AC35" s="221"/>
      <c r="AD35" s="221"/>
      <c r="AE35" s="221"/>
      <c r="AF35" s="221"/>
      <c r="AG35" s="221"/>
      <c r="AH35" s="221"/>
      <c r="AI35" s="221"/>
      <c r="AJ35" s="221"/>
      <c r="AK35" s="221"/>
      <c r="AL35" s="221"/>
      <c r="AM35" s="221"/>
      <c r="AN35" s="221"/>
      <c r="AO35" s="221"/>
      <c r="AP35" s="221"/>
      <c r="AQ35" s="221"/>
      <c r="AR35" s="221"/>
    </row>
    <row r="36" spans="1:44" x14ac:dyDescent="0.15">
      <c r="A36" s="221"/>
      <c r="B36" s="221"/>
      <c r="C36" s="221"/>
      <c r="D36" s="221"/>
      <c r="E36" s="221"/>
      <c r="F36" s="221"/>
      <c r="G36" s="221"/>
      <c r="H36" s="221"/>
      <c r="I36" s="221"/>
      <c r="J36" s="221"/>
      <c r="K36" s="221"/>
      <c r="L36" s="221"/>
      <c r="M36" s="221"/>
      <c r="N36" s="221"/>
      <c r="O36" s="221"/>
      <c r="P36" s="221"/>
      <c r="Q36" s="221"/>
      <c r="R36" s="221"/>
      <c r="S36" s="221"/>
      <c r="T36" s="221"/>
      <c r="U36" s="221"/>
      <c r="V36" s="221"/>
      <c r="W36" s="221"/>
      <c r="X36" s="221"/>
      <c r="Y36" s="221"/>
      <c r="Z36" s="221"/>
      <c r="AA36" s="221"/>
      <c r="AB36" s="221"/>
      <c r="AC36" s="221"/>
      <c r="AD36" s="221"/>
      <c r="AE36" s="221"/>
      <c r="AF36" s="221"/>
      <c r="AG36" s="221"/>
      <c r="AH36" s="221"/>
      <c r="AI36" s="221"/>
      <c r="AJ36" s="221"/>
      <c r="AK36" s="221"/>
      <c r="AL36" s="221"/>
      <c r="AM36" s="221"/>
      <c r="AN36" s="221"/>
      <c r="AO36" s="221"/>
      <c r="AP36" s="221"/>
      <c r="AQ36" s="221"/>
      <c r="AR36" s="221"/>
    </row>
    <row r="37" spans="1:44" x14ac:dyDescent="0.15">
      <c r="A37" s="221"/>
      <c r="B37" s="221"/>
      <c r="C37" s="221"/>
      <c r="D37" s="221"/>
      <c r="E37" s="221"/>
      <c r="F37" s="221"/>
      <c r="G37" s="221"/>
      <c r="H37" s="221"/>
      <c r="I37" s="221"/>
      <c r="J37" s="221"/>
      <c r="K37" s="221"/>
      <c r="L37" s="221"/>
      <c r="M37" s="221"/>
      <c r="N37" s="221"/>
      <c r="O37" s="221"/>
      <c r="P37" s="221"/>
      <c r="Q37" s="221"/>
      <c r="R37" s="221"/>
      <c r="S37" s="221"/>
      <c r="T37" s="221"/>
      <c r="U37" s="221"/>
      <c r="V37" s="221"/>
      <c r="W37" s="221"/>
      <c r="X37" s="221"/>
      <c r="Y37" s="221"/>
      <c r="Z37" s="221"/>
      <c r="AA37" s="221"/>
      <c r="AB37" s="221"/>
      <c r="AC37" s="221"/>
      <c r="AD37" s="221"/>
      <c r="AE37" s="221"/>
      <c r="AF37" s="221"/>
      <c r="AG37" s="221"/>
      <c r="AH37" s="221"/>
      <c r="AI37" s="221"/>
      <c r="AJ37" s="221"/>
      <c r="AK37" s="221"/>
      <c r="AL37" s="221"/>
      <c r="AM37" s="221"/>
      <c r="AN37" s="221"/>
      <c r="AO37" s="221"/>
      <c r="AP37" s="221"/>
      <c r="AQ37" s="221"/>
      <c r="AR37" s="221"/>
    </row>
    <row r="38" spans="1:44" x14ac:dyDescent="0.15">
      <c r="A38" s="221"/>
      <c r="B38" s="221"/>
      <c r="C38" s="221"/>
      <c r="D38" s="221"/>
      <c r="E38" s="221"/>
      <c r="F38" s="221"/>
      <c r="G38" s="221"/>
      <c r="H38" s="221"/>
      <c r="I38" s="221"/>
      <c r="J38" s="221"/>
      <c r="K38" s="221"/>
      <c r="L38" s="221"/>
      <c r="M38" s="221"/>
      <c r="N38" s="221"/>
      <c r="O38" s="221"/>
      <c r="P38" s="221"/>
      <c r="Q38" s="221"/>
      <c r="R38" s="221"/>
      <c r="S38" s="221"/>
      <c r="T38" s="221"/>
      <c r="U38" s="221"/>
      <c r="V38" s="221"/>
      <c r="W38" s="221"/>
      <c r="X38" s="221"/>
      <c r="Y38" s="221"/>
      <c r="Z38" s="221"/>
      <c r="AA38" s="221"/>
      <c r="AB38" s="221"/>
      <c r="AC38" s="221"/>
      <c r="AD38" s="221"/>
      <c r="AE38" s="221"/>
      <c r="AF38" s="221"/>
      <c r="AG38" s="221"/>
      <c r="AH38" s="221"/>
      <c r="AI38" s="221"/>
      <c r="AJ38" s="221"/>
      <c r="AK38" s="221"/>
      <c r="AL38" s="221"/>
      <c r="AM38" s="221"/>
      <c r="AN38" s="221"/>
      <c r="AO38" s="221"/>
      <c r="AP38" s="221"/>
      <c r="AQ38" s="221"/>
      <c r="AR38" s="221"/>
    </row>
    <row r="39" spans="1:44" x14ac:dyDescent="0.15">
      <c r="A39" s="221"/>
      <c r="B39" s="221"/>
      <c r="C39" s="221"/>
      <c r="D39" s="221"/>
      <c r="E39" s="221"/>
      <c r="F39" s="221"/>
      <c r="G39" s="221"/>
      <c r="H39" s="221"/>
      <c r="I39" s="221"/>
      <c r="J39" s="221"/>
      <c r="K39" s="221"/>
      <c r="L39" s="221"/>
      <c r="M39" s="221"/>
      <c r="N39" s="221"/>
      <c r="O39" s="221"/>
      <c r="P39" s="221"/>
      <c r="Q39" s="221"/>
      <c r="R39" s="221"/>
      <c r="S39" s="221"/>
      <c r="T39" s="221"/>
      <c r="U39" s="221"/>
      <c r="V39" s="221"/>
      <c r="W39" s="221"/>
      <c r="X39" s="221"/>
      <c r="Y39" s="221"/>
      <c r="Z39" s="221"/>
      <c r="AA39" s="221"/>
      <c r="AB39" s="221"/>
      <c r="AC39" s="221"/>
      <c r="AD39" s="221"/>
      <c r="AE39" s="221"/>
      <c r="AF39" s="221"/>
      <c r="AG39" s="221"/>
      <c r="AH39" s="221"/>
      <c r="AI39" s="221"/>
      <c r="AJ39" s="221"/>
      <c r="AK39" s="221"/>
      <c r="AL39" s="221"/>
      <c r="AM39" s="221"/>
      <c r="AN39" s="221"/>
      <c r="AO39" s="221"/>
      <c r="AP39" s="221"/>
      <c r="AQ39" s="221"/>
      <c r="AR39" s="221"/>
    </row>
    <row r="40" spans="1:44" x14ac:dyDescent="0.15">
      <c r="A40" s="221"/>
      <c r="B40" s="221"/>
      <c r="C40" s="221"/>
      <c r="D40" s="221"/>
      <c r="E40" s="221"/>
      <c r="F40" s="221"/>
      <c r="G40" s="221"/>
      <c r="H40" s="221"/>
      <c r="I40" s="221"/>
      <c r="J40" s="221"/>
      <c r="K40" s="221"/>
      <c r="L40" s="221"/>
      <c r="M40" s="221"/>
      <c r="N40" s="221"/>
      <c r="O40" s="221"/>
      <c r="P40" s="221"/>
      <c r="Q40" s="221"/>
      <c r="R40" s="221"/>
      <c r="S40" s="221"/>
      <c r="T40" s="221"/>
      <c r="U40" s="221"/>
      <c r="V40" s="221"/>
      <c r="W40" s="221"/>
      <c r="X40" s="221"/>
      <c r="Y40" s="221"/>
      <c r="Z40" s="221"/>
      <c r="AA40" s="221"/>
      <c r="AB40" s="221"/>
      <c r="AC40" s="221"/>
      <c r="AD40" s="221"/>
      <c r="AE40" s="221"/>
      <c r="AF40" s="221"/>
      <c r="AG40" s="221"/>
      <c r="AH40" s="221"/>
      <c r="AI40" s="221"/>
      <c r="AJ40" s="221"/>
      <c r="AK40" s="221"/>
      <c r="AL40" s="221"/>
      <c r="AM40" s="221"/>
      <c r="AN40" s="221"/>
      <c r="AO40" s="221"/>
      <c r="AP40" s="221"/>
      <c r="AQ40" s="221"/>
      <c r="AR40" s="221"/>
    </row>
    <row r="41" spans="1:44" x14ac:dyDescent="0.15">
      <c r="A41" s="221"/>
      <c r="B41" s="221"/>
      <c r="C41" s="221"/>
      <c r="D41" s="221"/>
      <c r="E41" s="221"/>
      <c r="F41" s="221"/>
      <c r="G41" s="221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21"/>
      <c r="AD41" s="221"/>
      <c r="AE41" s="221"/>
      <c r="AF41" s="221"/>
      <c r="AG41" s="221"/>
      <c r="AH41" s="221"/>
      <c r="AI41" s="221"/>
      <c r="AJ41" s="221"/>
      <c r="AK41" s="221"/>
      <c r="AL41" s="221"/>
      <c r="AM41" s="221"/>
      <c r="AN41" s="221"/>
      <c r="AO41" s="221"/>
      <c r="AP41" s="221"/>
      <c r="AQ41" s="221"/>
      <c r="AR41" s="221"/>
    </row>
    <row r="42" spans="1:44" x14ac:dyDescent="0.15">
      <c r="A42" s="221"/>
      <c r="B42" s="221"/>
      <c r="C42" s="221"/>
      <c r="D42" s="221"/>
      <c r="E42" s="221"/>
      <c r="F42" s="221"/>
      <c r="G42" s="221"/>
      <c r="H42" s="221"/>
      <c r="I42" s="221"/>
      <c r="J42" s="221"/>
      <c r="K42" s="221"/>
      <c r="L42" s="221"/>
      <c r="M42" s="221"/>
      <c r="N42" s="221"/>
      <c r="O42" s="221"/>
      <c r="P42" s="221"/>
      <c r="Q42" s="221"/>
      <c r="R42" s="221"/>
      <c r="S42" s="221"/>
      <c r="T42" s="221"/>
      <c r="U42" s="221"/>
      <c r="V42" s="221"/>
      <c r="W42" s="221"/>
      <c r="X42" s="221"/>
      <c r="Y42" s="221"/>
      <c r="Z42" s="221"/>
      <c r="AA42" s="221"/>
      <c r="AB42" s="221"/>
      <c r="AC42" s="221"/>
      <c r="AD42" s="221"/>
      <c r="AE42" s="221"/>
      <c r="AF42" s="221"/>
      <c r="AG42" s="221"/>
      <c r="AH42" s="221"/>
      <c r="AI42" s="221"/>
      <c r="AJ42" s="221"/>
      <c r="AK42" s="221"/>
      <c r="AL42" s="221"/>
      <c r="AM42" s="221"/>
      <c r="AN42" s="221"/>
      <c r="AO42" s="221"/>
      <c r="AP42" s="221"/>
      <c r="AQ42" s="221"/>
      <c r="AR42" s="221"/>
    </row>
    <row r="43" spans="1:44" x14ac:dyDescent="0.15">
      <c r="A43" s="221"/>
      <c r="B43" s="221"/>
      <c r="C43" s="221"/>
      <c r="D43" s="221"/>
      <c r="E43" s="221"/>
      <c r="F43" s="221"/>
      <c r="G43" s="221"/>
      <c r="H43" s="221"/>
      <c r="I43" s="221"/>
      <c r="J43" s="221"/>
      <c r="K43" s="221"/>
      <c r="L43" s="221"/>
      <c r="M43" s="221"/>
      <c r="N43" s="221"/>
      <c r="O43" s="221"/>
      <c r="P43" s="221"/>
      <c r="Q43" s="221"/>
      <c r="R43" s="221"/>
      <c r="S43" s="221"/>
      <c r="T43" s="221"/>
      <c r="U43" s="221"/>
      <c r="V43" s="221"/>
      <c r="W43" s="221"/>
      <c r="X43" s="221"/>
      <c r="Y43" s="221"/>
      <c r="Z43" s="221"/>
      <c r="AA43" s="221"/>
      <c r="AB43" s="221"/>
      <c r="AC43" s="221"/>
      <c r="AD43" s="221"/>
      <c r="AE43" s="221"/>
      <c r="AF43" s="221"/>
      <c r="AG43" s="221"/>
      <c r="AH43" s="221"/>
      <c r="AI43" s="221"/>
      <c r="AJ43" s="221"/>
      <c r="AK43" s="221"/>
      <c r="AL43" s="221"/>
      <c r="AM43" s="221"/>
      <c r="AN43" s="221"/>
      <c r="AO43" s="221"/>
      <c r="AP43" s="221"/>
      <c r="AQ43" s="221"/>
      <c r="AR43" s="221"/>
    </row>
    <row r="44" spans="1:44" x14ac:dyDescent="0.15">
      <c r="A44" s="221"/>
      <c r="B44" s="221"/>
      <c r="C44" s="221"/>
      <c r="D44" s="221"/>
      <c r="E44" s="221"/>
      <c r="F44" s="221"/>
      <c r="G44" s="221"/>
      <c r="H44" s="221"/>
      <c r="I44" s="221"/>
      <c r="J44" s="221"/>
      <c r="K44" s="221"/>
      <c r="L44" s="221"/>
      <c r="M44" s="221"/>
      <c r="N44" s="221"/>
      <c r="O44" s="221"/>
      <c r="P44" s="221"/>
      <c r="Q44" s="221"/>
      <c r="R44" s="221"/>
      <c r="S44" s="221"/>
      <c r="T44" s="221"/>
      <c r="U44" s="221"/>
      <c r="V44" s="221"/>
      <c r="W44" s="221"/>
      <c r="X44" s="221"/>
      <c r="Y44" s="221"/>
      <c r="Z44" s="221"/>
      <c r="AA44" s="221"/>
      <c r="AB44" s="221"/>
      <c r="AC44" s="221"/>
      <c r="AD44" s="221"/>
      <c r="AE44" s="221"/>
      <c r="AF44" s="221"/>
      <c r="AG44" s="221"/>
      <c r="AH44" s="221"/>
      <c r="AI44" s="221"/>
      <c r="AJ44" s="221"/>
      <c r="AK44" s="221"/>
      <c r="AL44" s="221"/>
      <c r="AM44" s="221"/>
      <c r="AN44" s="221"/>
      <c r="AO44" s="221"/>
      <c r="AP44" s="221"/>
      <c r="AQ44" s="221"/>
      <c r="AR44" s="221"/>
    </row>
    <row r="45" spans="1:44" x14ac:dyDescent="0.15">
      <c r="A45" s="221"/>
      <c r="B45" s="221"/>
      <c r="C45" s="221"/>
      <c r="D45" s="221"/>
      <c r="E45" s="221"/>
      <c r="F45" s="221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21"/>
      <c r="AD45" s="221"/>
      <c r="AE45" s="221"/>
      <c r="AF45" s="221"/>
      <c r="AG45" s="221"/>
      <c r="AH45" s="221"/>
      <c r="AI45" s="221"/>
      <c r="AJ45" s="221"/>
      <c r="AK45" s="221"/>
      <c r="AL45" s="221"/>
      <c r="AM45" s="221"/>
      <c r="AN45" s="221"/>
      <c r="AO45" s="221"/>
      <c r="AP45" s="221"/>
      <c r="AQ45" s="221"/>
      <c r="AR45" s="221"/>
    </row>
    <row r="46" spans="1:44" x14ac:dyDescent="0.15">
      <c r="A46" s="221"/>
      <c r="B46" s="221"/>
      <c r="C46" s="221"/>
      <c r="D46" s="221"/>
      <c r="E46" s="221"/>
      <c r="F46" s="221"/>
      <c r="G46" s="221"/>
      <c r="H46" s="221"/>
      <c r="I46" s="221"/>
      <c r="J46" s="221"/>
      <c r="K46" s="221"/>
      <c r="L46" s="221"/>
      <c r="M46" s="221"/>
      <c r="N46" s="221"/>
      <c r="O46" s="221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1"/>
      <c r="AB46" s="221"/>
      <c r="AC46" s="221"/>
      <c r="AD46" s="221"/>
      <c r="AE46" s="221"/>
      <c r="AF46" s="221"/>
      <c r="AG46" s="221"/>
      <c r="AH46" s="221"/>
      <c r="AI46" s="221"/>
      <c r="AJ46" s="221"/>
      <c r="AK46" s="221"/>
      <c r="AL46" s="221"/>
      <c r="AM46" s="221"/>
      <c r="AN46" s="221"/>
      <c r="AO46" s="221"/>
      <c r="AP46" s="221"/>
      <c r="AQ46" s="221"/>
      <c r="AR46" s="221"/>
    </row>
    <row r="47" spans="1:44" x14ac:dyDescent="0.15">
      <c r="A47" s="221"/>
      <c r="B47" s="221"/>
      <c r="C47" s="221"/>
      <c r="D47" s="221"/>
      <c r="E47" s="221"/>
      <c r="F47" s="221"/>
      <c r="G47" s="221"/>
      <c r="H47" s="221"/>
      <c r="I47" s="221"/>
      <c r="J47" s="221"/>
      <c r="K47" s="221"/>
      <c r="L47" s="221"/>
      <c r="M47" s="221"/>
      <c r="N47" s="221"/>
      <c r="O47" s="221"/>
      <c r="P47" s="221"/>
      <c r="Q47" s="221"/>
      <c r="R47" s="221"/>
      <c r="S47" s="221"/>
      <c r="T47" s="221"/>
      <c r="U47" s="221"/>
      <c r="V47" s="221"/>
      <c r="W47" s="221"/>
      <c r="X47" s="221"/>
      <c r="Y47" s="221"/>
      <c r="Z47" s="221"/>
      <c r="AA47" s="221"/>
      <c r="AB47" s="221"/>
      <c r="AC47" s="221"/>
      <c r="AD47" s="221"/>
      <c r="AE47" s="221"/>
      <c r="AF47" s="221"/>
      <c r="AG47" s="221"/>
      <c r="AH47" s="221"/>
      <c r="AI47" s="221"/>
      <c r="AJ47" s="221"/>
      <c r="AK47" s="221"/>
      <c r="AL47" s="221"/>
      <c r="AM47" s="221"/>
      <c r="AN47" s="221"/>
      <c r="AO47" s="221"/>
      <c r="AP47" s="221"/>
      <c r="AQ47" s="221"/>
      <c r="AR47" s="221"/>
    </row>
    <row r="48" spans="1:44" x14ac:dyDescent="0.15">
      <c r="A48" s="221"/>
      <c r="B48" s="221"/>
      <c r="C48" s="221"/>
      <c r="D48" s="221"/>
      <c r="E48" s="221"/>
      <c r="F48" s="221"/>
      <c r="G48" s="221"/>
      <c r="H48" s="221"/>
      <c r="I48" s="221"/>
      <c r="J48" s="221"/>
      <c r="K48" s="221"/>
      <c r="L48" s="221"/>
      <c r="M48" s="221"/>
      <c r="N48" s="221"/>
      <c r="O48" s="221"/>
      <c r="P48" s="221"/>
      <c r="Q48" s="221"/>
      <c r="R48" s="221"/>
      <c r="S48" s="221"/>
      <c r="T48" s="221"/>
      <c r="U48" s="221"/>
      <c r="V48" s="221"/>
      <c r="W48" s="221"/>
      <c r="X48" s="221"/>
      <c r="Y48" s="221"/>
      <c r="Z48" s="221"/>
      <c r="AA48" s="221"/>
      <c r="AB48" s="221"/>
      <c r="AC48" s="221"/>
      <c r="AD48" s="221"/>
      <c r="AE48" s="221"/>
      <c r="AF48" s="221"/>
      <c r="AG48" s="221"/>
      <c r="AH48" s="221"/>
      <c r="AI48" s="221"/>
      <c r="AJ48" s="221"/>
      <c r="AK48" s="221"/>
      <c r="AL48" s="221"/>
      <c r="AM48" s="221"/>
      <c r="AN48" s="221"/>
      <c r="AO48" s="221"/>
      <c r="AP48" s="221"/>
      <c r="AQ48" s="221"/>
      <c r="AR48" s="221"/>
    </row>
    <row r="49" spans="1:44" x14ac:dyDescent="0.15">
      <c r="A49" s="221"/>
      <c r="B49" s="221"/>
      <c r="C49" s="221"/>
      <c r="D49" s="221"/>
      <c r="E49" s="221"/>
      <c r="F49" s="221"/>
      <c r="G49" s="221"/>
      <c r="H49" s="221"/>
      <c r="I49" s="221"/>
      <c r="J49" s="221"/>
      <c r="K49" s="221"/>
      <c r="L49" s="221"/>
      <c r="M49" s="221"/>
      <c r="N49" s="221"/>
      <c r="O49" s="221"/>
      <c r="P49" s="221"/>
      <c r="Q49" s="221"/>
      <c r="R49" s="221"/>
      <c r="S49" s="221"/>
      <c r="T49" s="221"/>
      <c r="U49" s="221"/>
      <c r="V49" s="221"/>
      <c r="W49" s="221"/>
      <c r="X49" s="221"/>
      <c r="Y49" s="221"/>
      <c r="Z49" s="221"/>
      <c r="AA49" s="221"/>
      <c r="AB49" s="221"/>
      <c r="AC49" s="221"/>
      <c r="AD49" s="221"/>
      <c r="AE49" s="221"/>
      <c r="AF49" s="221"/>
      <c r="AG49" s="221"/>
      <c r="AH49" s="221"/>
      <c r="AI49" s="221"/>
      <c r="AJ49" s="221"/>
      <c r="AK49" s="221"/>
      <c r="AL49" s="221"/>
      <c r="AM49" s="221"/>
      <c r="AN49" s="221"/>
      <c r="AO49" s="221"/>
      <c r="AP49" s="221"/>
      <c r="AQ49" s="221"/>
      <c r="AR49" s="221"/>
    </row>
    <row r="50" spans="1:44" x14ac:dyDescent="0.15">
      <c r="A50" s="221"/>
      <c r="B50" s="221"/>
      <c r="C50" s="221"/>
      <c r="D50" s="221"/>
      <c r="E50" s="221"/>
      <c r="F50" s="221"/>
      <c r="G50" s="221"/>
      <c r="H50" s="221"/>
      <c r="I50" s="221"/>
      <c r="J50" s="221"/>
      <c r="K50" s="221"/>
      <c r="L50" s="221"/>
      <c r="M50" s="221"/>
      <c r="N50" s="221"/>
      <c r="O50" s="221"/>
      <c r="P50" s="221"/>
      <c r="Q50" s="221"/>
      <c r="R50" s="221"/>
      <c r="S50" s="221"/>
      <c r="T50" s="221"/>
      <c r="U50" s="221"/>
      <c r="V50" s="221"/>
      <c r="W50" s="221"/>
      <c r="X50" s="221"/>
      <c r="Y50" s="221"/>
      <c r="Z50" s="221"/>
      <c r="AA50" s="221"/>
      <c r="AB50" s="221"/>
      <c r="AC50" s="221"/>
      <c r="AD50" s="221"/>
      <c r="AE50" s="221"/>
      <c r="AF50" s="221"/>
      <c r="AG50" s="221"/>
      <c r="AH50" s="221"/>
      <c r="AI50" s="221"/>
      <c r="AJ50" s="221"/>
      <c r="AK50" s="221"/>
      <c r="AL50" s="221"/>
      <c r="AM50" s="221"/>
      <c r="AN50" s="221"/>
      <c r="AO50" s="221"/>
      <c r="AP50" s="221"/>
      <c r="AQ50" s="221"/>
      <c r="AR50" s="221"/>
    </row>
    <row r="51" spans="1:44" x14ac:dyDescent="0.15">
      <c r="A51" s="226"/>
      <c r="B51" s="226"/>
      <c r="C51" s="226"/>
      <c r="D51" s="226"/>
      <c r="E51" s="226"/>
      <c r="F51" s="226"/>
      <c r="G51" s="226"/>
      <c r="H51" s="226"/>
      <c r="I51" s="226"/>
      <c r="J51" s="226"/>
      <c r="K51" s="226"/>
      <c r="L51" s="226"/>
      <c r="M51" s="226"/>
      <c r="N51" s="226"/>
      <c r="O51" s="226"/>
      <c r="P51" s="226"/>
      <c r="Q51" s="226"/>
      <c r="R51" s="226"/>
      <c r="S51" s="226"/>
      <c r="T51" s="226"/>
      <c r="U51" s="226"/>
      <c r="V51" s="226"/>
      <c r="W51" s="226"/>
      <c r="X51" s="226"/>
      <c r="Y51" s="226"/>
      <c r="Z51" s="226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</row>
    <row r="52" spans="1:44" x14ac:dyDescent="0.15">
      <c r="A52" s="226"/>
      <c r="B52" s="226"/>
      <c r="C52" s="226"/>
      <c r="D52" s="226"/>
      <c r="E52" s="226"/>
      <c r="F52" s="226"/>
      <c r="G52" s="226"/>
      <c r="H52" s="226"/>
      <c r="I52" s="226"/>
      <c r="J52" s="226"/>
      <c r="K52" s="226"/>
      <c r="L52" s="226"/>
      <c r="M52" s="226"/>
      <c r="N52" s="226"/>
      <c r="O52" s="226"/>
      <c r="P52" s="226"/>
      <c r="Q52" s="226"/>
      <c r="R52" s="226"/>
      <c r="S52" s="226"/>
      <c r="T52" s="226"/>
      <c r="U52" s="226"/>
      <c r="V52" s="226"/>
      <c r="W52" s="226"/>
      <c r="X52" s="226"/>
      <c r="Y52" s="226"/>
      <c r="Z52" s="226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</row>
    <row r="53" spans="1:44" x14ac:dyDescent="0.15">
      <c r="A53" s="226"/>
      <c r="B53" s="226"/>
      <c r="C53" s="226"/>
      <c r="D53" s="226"/>
      <c r="E53" s="226"/>
      <c r="F53" s="226"/>
      <c r="G53" s="226"/>
      <c r="H53" s="226"/>
      <c r="I53" s="226"/>
      <c r="J53" s="226"/>
      <c r="K53" s="226"/>
      <c r="L53" s="226"/>
      <c r="M53" s="226"/>
      <c r="N53" s="226"/>
      <c r="O53" s="226"/>
      <c r="P53" s="226"/>
      <c r="Q53" s="226"/>
      <c r="R53" s="226"/>
      <c r="S53" s="226"/>
      <c r="T53" s="226"/>
      <c r="U53" s="226"/>
      <c r="V53" s="226"/>
      <c r="W53" s="226"/>
      <c r="X53" s="226"/>
      <c r="Y53" s="226"/>
      <c r="Z53" s="226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</row>
    <row r="54" spans="1:44" x14ac:dyDescent="0.15">
      <c r="A54" s="226"/>
      <c r="B54" s="226"/>
      <c r="C54" s="226"/>
      <c r="D54" s="226"/>
      <c r="E54" s="226"/>
      <c r="F54" s="226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26"/>
      <c r="X54" s="226"/>
      <c r="Y54" s="226"/>
      <c r="Z54" s="226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</row>
    <row r="55" spans="1:44" x14ac:dyDescent="0.15">
      <c r="A55" s="226"/>
      <c r="B55" s="226"/>
      <c r="C55" s="226"/>
      <c r="D55" s="226"/>
      <c r="E55" s="226"/>
      <c r="F55" s="226"/>
      <c r="G55" s="226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6"/>
      <c r="Z55" s="226"/>
      <c r="AA55" s="226"/>
      <c r="AB55" s="226"/>
      <c r="AC55" s="226"/>
      <c r="AD55" s="226"/>
      <c r="AE55" s="226"/>
      <c r="AF55" s="226"/>
      <c r="AG55" s="226"/>
      <c r="AH55" s="226"/>
      <c r="AI55" s="226"/>
      <c r="AJ55" s="226"/>
      <c r="AK55" s="226"/>
      <c r="AL55" s="226"/>
      <c r="AM55" s="226"/>
      <c r="AN55" s="226"/>
      <c r="AO55" s="226"/>
      <c r="AP55" s="226"/>
      <c r="AQ55" s="226"/>
      <c r="AR55" s="226"/>
    </row>
    <row r="56" spans="1:44" x14ac:dyDescent="0.15">
      <c r="A56" s="226"/>
      <c r="B56" s="226"/>
      <c r="C56" s="226"/>
      <c r="D56" s="226"/>
      <c r="E56" s="226"/>
      <c r="F56" s="226"/>
      <c r="G56" s="226"/>
      <c r="H56" s="226"/>
      <c r="I56" s="226"/>
      <c r="J56" s="226"/>
      <c r="K56" s="226"/>
      <c r="L56" s="226"/>
      <c r="M56" s="226"/>
      <c r="N56" s="226"/>
      <c r="O56" s="226"/>
      <c r="P56" s="226"/>
      <c r="Q56" s="226"/>
      <c r="R56" s="226"/>
      <c r="S56" s="226"/>
      <c r="T56" s="226"/>
      <c r="U56" s="226"/>
      <c r="V56" s="226"/>
      <c r="W56" s="226"/>
      <c r="X56" s="226"/>
      <c r="Y56" s="226"/>
      <c r="Z56" s="226"/>
      <c r="AA56" s="226"/>
      <c r="AB56" s="226"/>
      <c r="AC56" s="226"/>
      <c r="AD56" s="226"/>
      <c r="AE56" s="226"/>
      <c r="AF56" s="226"/>
      <c r="AG56" s="226"/>
      <c r="AH56" s="226"/>
      <c r="AI56" s="226"/>
      <c r="AJ56" s="226"/>
      <c r="AK56" s="226"/>
      <c r="AL56" s="226"/>
      <c r="AM56" s="226"/>
      <c r="AN56" s="226"/>
      <c r="AO56" s="226"/>
      <c r="AP56" s="226"/>
      <c r="AQ56" s="226"/>
      <c r="AR56" s="226"/>
    </row>
  </sheetData>
  <sheetProtection algorithmName="SHA-512" hashValue="DCyKambjZcb3+9wpVEnVm80MgiOvMJrfnJQ4Z+jIsBMtHfn2Cl3c+9aat79y2JSi/TlK1cC0pPMRRubvTvKZHw==" saltValue="UK4RI1G3OTLdfRSGVkslXQ==" spinCount="100000" sheet="1" objects="1" scenarios="1"/>
  <pageMargins left="0.75" right="0.75" top="1" bottom="1" header="0.5" footer="0.5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0F6E1-DC5D-6D40-A00F-961CC8BD4FF5}">
  <sheetPr codeName="Sheet20">
    <tabColor rgb="FFCD7B93"/>
  </sheetPr>
  <dimension ref="A1:AR50"/>
  <sheetViews>
    <sheetView zoomScale="90" zoomScaleNormal="90" workbookViewId="0">
      <selection activeCell="B28" sqref="B28"/>
    </sheetView>
  </sheetViews>
  <sheetFormatPr baseColWidth="10" defaultRowHeight="13" x14ac:dyDescent="0.15"/>
  <cols>
    <col min="1" max="2" width="20.33203125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30" width="7.5" customWidth="1"/>
  </cols>
  <sheetData>
    <row r="1" spans="1:44" ht="14" x14ac:dyDescent="0.15">
      <c r="A1" s="210" t="s">
        <v>62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10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</row>
    <row r="2" spans="1:44" ht="14" x14ac:dyDescent="0.15">
      <c r="A2" s="212" t="s">
        <v>61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AF2" s="211"/>
      <c r="AG2" s="211"/>
      <c r="AH2" s="211"/>
      <c r="AI2" s="211"/>
      <c r="AJ2" s="211"/>
      <c r="AK2" s="211"/>
      <c r="AL2" s="211"/>
      <c r="AM2" s="211"/>
      <c r="AN2" s="211"/>
      <c r="AO2" s="211"/>
      <c r="AP2" s="211"/>
      <c r="AQ2" s="211"/>
      <c r="AR2" s="211"/>
    </row>
    <row r="3" spans="1:44" ht="15" thickBot="1" x14ac:dyDescent="0.2">
      <c r="A3" s="210"/>
      <c r="B3" s="210"/>
      <c r="C3" s="210"/>
      <c r="D3" s="210"/>
      <c r="E3" s="210"/>
      <c r="F3" s="210"/>
      <c r="G3" s="213"/>
      <c r="H3" s="210"/>
      <c r="I3" s="210"/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0"/>
      <c r="AA3" s="210"/>
      <c r="AB3" s="210"/>
      <c r="AC3" s="210"/>
      <c r="AD3" s="210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</row>
    <row r="4" spans="1:44" ht="14" x14ac:dyDescent="0.15">
      <c r="A4" s="77" t="s">
        <v>82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9"/>
      <c r="Y4" s="210"/>
      <c r="Z4" s="210"/>
      <c r="AA4" s="210"/>
      <c r="AB4" s="210"/>
      <c r="AC4" s="210"/>
      <c r="AD4" s="210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</row>
    <row r="5" spans="1:44" ht="14" x14ac:dyDescent="0.15">
      <c r="A5" s="80" t="s">
        <v>83</v>
      </c>
      <c r="B5" s="81"/>
      <c r="C5" s="103">
        <v>5000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2"/>
      <c r="Y5" s="210"/>
      <c r="Z5" s="210"/>
      <c r="AA5" s="210"/>
      <c r="AB5" s="210"/>
      <c r="AC5" s="210"/>
      <c r="AD5" s="210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</row>
    <row r="6" spans="1:44" ht="14" x14ac:dyDescent="0.15">
      <c r="A6" s="80"/>
      <c r="B6" s="81"/>
      <c r="C6" s="81"/>
      <c r="D6" s="81"/>
      <c r="E6" s="81"/>
      <c r="F6" s="81"/>
      <c r="G6" s="81"/>
      <c r="H6" s="81"/>
      <c r="I6" s="81"/>
      <c r="J6" s="177"/>
      <c r="K6" s="177"/>
      <c r="L6" s="81"/>
      <c r="M6" s="81"/>
      <c r="N6" s="81"/>
      <c r="O6" s="81"/>
      <c r="P6" s="81"/>
      <c r="Q6" s="177"/>
      <c r="R6" s="177"/>
      <c r="S6" s="177"/>
      <c r="T6" s="177"/>
      <c r="U6" s="177"/>
      <c r="V6" s="177"/>
      <c r="W6" s="177"/>
      <c r="X6" s="82"/>
      <c r="Y6" s="210"/>
      <c r="Z6" s="210"/>
      <c r="AA6" s="210"/>
      <c r="AB6" s="210"/>
      <c r="AC6" s="210"/>
      <c r="AD6" s="210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</row>
    <row r="7" spans="1:44" ht="75" x14ac:dyDescent="0.15">
      <c r="A7" s="138" t="s">
        <v>100</v>
      </c>
      <c r="B7" s="140" t="s">
        <v>101</v>
      </c>
      <c r="C7" s="133" t="s">
        <v>84</v>
      </c>
      <c r="D7" s="133" t="s">
        <v>85</v>
      </c>
      <c r="E7" s="133" t="s">
        <v>86</v>
      </c>
      <c r="F7" s="133" t="s">
        <v>87</v>
      </c>
      <c r="G7" s="133" t="s">
        <v>88</v>
      </c>
      <c r="H7" s="133" t="s">
        <v>89</v>
      </c>
      <c r="I7" s="133" t="s">
        <v>46</v>
      </c>
      <c r="J7" s="175" t="s">
        <v>185</v>
      </c>
      <c r="K7" s="176" t="s">
        <v>47</v>
      </c>
      <c r="L7" s="134" t="s">
        <v>186</v>
      </c>
      <c r="M7" s="135" t="s">
        <v>48</v>
      </c>
      <c r="N7" s="135" t="s">
        <v>49</v>
      </c>
      <c r="O7" s="135" t="s">
        <v>50</v>
      </c>
      <c r="P7" s="135" t="s">
        <v>51</v>
      </c>
      <c r="Q7" s="173" t="s">
        <v>187</v>
      </c>
      <c r="R7" s="173" t="s">
        <v>188</v>
      </c>
      <c r="S7" s="174" t="s">
        <v>96</v>
      </c>
      <c r="T7" s="174" t="s">
        <v>97</v>
      </c>
      <c r="U7" s="178" t="s">
        <v>55</v>
      </c>
      <c r="V7" s="178" t="s">
        <v>56</v>
      </c>
      <c r="W7" s="179" t="s">
        <v>98</v>
      </c>
      <c r="X7" s="137" t="s">
        <v>99</v>
      </c>
      <c r="Y7" s="214"/>
      <c r="Z7" s="214"/>
      <c r="AA7" s="214"/>
      <c r="AB7" s="214"/>
      <c r="AC7" s="214"/>
      <c r="AD7" s="214"/>
      <c r="AE7" s="214"/>
      <c r="AF7" s="214"/>
      <c r="AG7" s="214"/>
      <c r="AH7" s="214"/>
      <c r="AI7" s="211"/>
      <c r="AJ7" s="211"/>
      <c r="AK7" s="211"/>
      <c r="AL7" s="211"/>
      <c r="AM7" s="211"/>
      <c r="AN7" s="211"/>
      <c r="AO7" s="211"/>
      <c r="AP7" s="211"/>
      <c r="AQ7" s="211"/>
      <c r="AR7" s="211"/>
    </row>
    <row r="8" spans="1:44" ht="18" customHeight="1" thickBot="1" x14ac:dyDescent="0.2">
      <c r="A8" s="119" t="str">
        <f>'NT Apr 2021'!K2</f>
        <v>Jacana Energy</v>
      </c>
      <c r="B8" s="120" t="str">
        <f>'NT Apr 2021'!L2</f>
        <v xml:space="preserve">Regulated </v>
      </c>
      <c r="C8" s="87">
        <f>IF('NT Apr 2021'!BP2=0,91*'NT Apr 2021'!M2/100,(91*'NT Apr 2021'!M2/100)+'NT Apr 2021'!BP2/4)</f>
        <v>66.347272727272724</v>
      </c>
      <c r="D8" s="87">
        <f>IF('NT Apr 2021'!O2="",$C$5*'NT Apr 2021'!N2/100,IF($C$5&gt;='NT Apr 2021'!P2,('NT Apr 2021'!P2*'NT Apr 2021'!N2/100),($C$5*'NT Apr 2021'!N2/100)))</f>
        <v>1378.1818181818182</v>
      </c>
      <c r="E8" s="87">
        <f>IF(AND('NT Apr 2021'!P2&gt;0,'NT Apr 2021'!R2&gt;0),IF($C$5&lt;'NT Apr 2021'!P2,0,IF($C$5&lt;=('NT Apr 2021'!R2+'NT Apr 2021'!P2),(($C$5-'NT Apr 2021'!P2)*'NT Apr 2021'!Q2/100),(('NT Apr 2021'!R2)*'NT Apr 2021'!Q2/100))),0)</f>
        <v>0</v>
      </c>
      <c r="F8" s="87">
        <f>IF(AND('NT Apr 2021'!Q2&gt;0,'NT Apr 2021'!S2&gt;0),IF($C$5&lt;('NT Apr 2021'!R2+'NT Apr 2021'!P2),0,IF($C$5&lt;=('NT Apr 2021'!T2+'NT Apr 2021'!R2+'NT Apr 2021'!P2),(($C$5-('NT Apr 2021'!R2+'NT Apr 2021'!P2))*'NT Apr 2021'!S2/100),('NT Apr 2021'!T2*'NT Apr 2021'!S2/100))),0)</f>
        <v>0</v>
      </c>
      <c r="G8" s="89">
        <v>0</v>
      </c>
      <c r="H8" s="87">
        <f>IF(AND('NT Apr 2021'!R2&gt;0,'NT Apr 2021'!T2&gt;0),IF(($C$5&lt;'NT Apr 2021'!T2),(0),($C$5-'NT Apr 2021'!T2)*'NT Apr 2021'!U2/100),IF(AND('NT Apr 2021'!R2&gt;0,'NT Apr 2021'!T2=""),IF(($C$5&lt;'NT Apr 2021'!R2+'NT Apr 2021'!P2),(0),(($C$5-('NT Apr 2021'!R2+'NT Apr 2021'!P2))*'NT Apr 2021'!S2/100)),IF(AND('NT Apr 2021'!P2&gt;0,'NT Apr 2021'!R2=""&gt;0),IF(($C$5&lt;'NT Apr 2021'!P2),(0),($C$5-'NT Apr 2021'!P2)*'NT Apr 2021'!Q2/100),0)))</f>
        <v>0</v>
      </c>
      <c r="I8" s="90">
        <f>SUM(C8:H8)</f>
        <v>1444.5290909090909</v>
      </c>
      <c r="J8" s="90">
        <f>(I8-C8)*4</f>
        <v>5512.727272727273</v>
      </c>
      <c r="K8" s="90">
        <f>I8*4</f>
        <v>5778.1163636363635</v>
      </c>
      <c r="L8" s="91">
        <f>K8*1.1</f>
        <v>6355.9280000000008</v>
      </c>
      <c r="M8" s="92">
        <f>'NT Apr 2021'!BB2</f>
        <v>0</v>
      </c>
      <c r="N8" s="92">
        <f>'NT Apr 2021'!BC2</f>
        <v>0</v>
      </c>
      <c r="O8" s="92">
        <f>'NT Apr 2021'!BD2</f>
        <v>0</v>
      </c>
      <c r="P8" s="92">
        <f>'NT Apr 2021'!BE2</f>
        <v>0</v>
      </c>
      <c r="Q8" s="92" t="str">
        <f t="shared" ref="Q8" si="0">IF(SUM(M8:P8)=0,"No discount",IF(M8&gt;0,"Guaranteed off bill",IF(N8&gt;0,"Guaranteed off usage",IF(O8&gt;0,"Pay-on-time off bill","Pay-on-time off usage"))))</f>
        <v>No discount</v>
      </c>
      <c r="R8" s="92" t="str">
        <f>IF(OR(A8="Origin Energy",A8="Red Energy",A8="Powershop"),"Inclusive","Exclusive")</f>
        <v>Exclusive</v>
      </c>
      <c r="S8" s="9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5778.1163636363635</v>
      </c>
      <c r="T8" s="91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5778.1163636363635</v>
      </c>
      <c r="U8" s="91">
        <f>S8*1.1</f>
        <v>6355.9280000000008</v>
      </c>
      <c r="V8" s="91">
        <f>T8*1.1</f>
        <v>6355.9280000000008</v>
      </c>
      <c r="W8" s="93">
        <f>'NT Apr 2021'!BL2</f>
        <v>0</v>
      </c>
      <c r="X8" s="94" t="str">
        <f>'NT Apr 2021'!BM2</f>
        <v>n</v>
      </c>
      <c r="Y8" s="214"/>
      <c r="Z8" s="214"/>
      <c r="AA8" s="214"/>
      <c r="AB8" s="214"/>
      <c r="AC8" s="214"/>
      <c r="AD8" s="214"/>
      <c r="AE8" s="214"/>
      <c r="AF8" s="214"/>
      <c r="AG8" s="214"/>
      <c r="AH8" s="214"/>
      <c r="AI8" s="211"/>
      <c r="AJ8" s="211"/>
      <c r="AK8" s="211"/>
      <c r="AL8" s="211"/>
      <c r="AM8" s="211"/>
      <c r="AN8" s="211"/>
      <c r="AO8" s="211"/>
      <c r="AP8" s="211"/>
      <c r="AQ8" s="211"/>
      <c r="AR8" s="211"/>
    </row>
    <row r="9" spans="1:44" ht="14" x14ac:dyDescent="0.15">
      <c r="A9" s="211"/>
      <c r="B9" s="211"/>
      <c r="C9" s="211"/>
      <c r="D9" s="211"/>
      <c r="E9" s="211"/>
      <c r="F9" s="211"/>
      <c r="G9" s="211"/>
      <c r="H9" s="211"/>
      <c r="I9" s="211"/>
      <c r="J9" s="211"/>
      <c r="K9" s="211"/>
      <c r="L9" s="211"/>
      <c r="M9" s="211"/>
      <c r="N9" s="211"/>
      <c r="O9" s="211"/>
      <c r="P9" s="214"/>
      <c r="Q9" s="214"/>
      <c r="R9" s="214"/>
      <c r="S9" s="214"/>
      <c r="T9" s="214"/>
      <c r="U9" s="214"/>
      <c r="V9" s="214"/>
      <c r="W9" s="214"/>
      <c r="X9" s="214"/>
      <c r="Y9" s="214"/>
      <c r="Z9" s="214"/>
      <c r="AA9" s="214"/>
      <c r="AB9" s="214"/>
      <c r="AC9" s="214"/>
      <c r="AD9" s="214"/>
      <c r="AE9" s="214"/>
      <c r="AF9" s="214"/>
      <c r="AG9" s="214"/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</row>
    <row r="10" spans="1:44" ht="15" thickBot="1" x14ac:dyDescent="0.2">
      <c r="A10" s="215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  <c r="R10" s="215"/>
      <c r="S10" s="215"/>
      <c r="T10" s="213"/>
      <c r="U10" s="215"/>
      <c r="V10" s="214"/>
      <c r="W10" s="214"/>
      <c r="X10" s="214"/>
      <c r="Y10" s="214"/>
      <c r="Z10" s="214"/>
      <c r="AA10" s="214"/>
      <c r="AB10" s="214"/>
      <c r="AC10" s="214"/>
      <c r="AD10" s="214"/>
      <c r="AE10" s="214"/>
      <c r="AF10" s="214"/>
      <c r="AG10" s="214"/>
      <c r="AH10" s="214"/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</row>
    <row r="11" spans="1:44" ht="14" x14ac:dyDescent="0.15">
      <c r="A11" s="77" t="s">
        <v>57</v>
      </c>
      <c r="B11" s="78"/>
      <c r="C11" s="78"/>
      <c r="D11" s="96"/>
      <c r="E11" s="96"/>
      <c r="F11" s="96"/>
      <c r="G11" s="96"/>
      <c r="H11" s="96"/>
      <c r="I11" s="97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9"/>
      <c r="Y11" s="214"/>
      <c r="Z11" s="214"/>
      <c r="AA11" s="214"/>
      <c r="AB11" s="214"/>
      <c r="AC11" s="214"/>
      <c r="AD11" s="214"/>
      <c r="AE11" s="214"/>
      <c r="AF11" s="214"/>
      <c r="AG11" s="214"/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</row>
    <row r="12" spans="1:44" ht="14" x14ac:dyDescent="0.15">
      <c r="A12" s="80" t="s">
        <v>58</v>
      </c>
      <c r="B12" s="81"/>
      <c r="C12" s="103">
        <v>5000</v>
      </c>
      <c r="D12" s="98"/>
      <c r="E12" s="98"/>
      <c r="F12" s="98"/>
      <c r="G12" s="98"/>
      <c r="H12" s="98"/>
      <c r="I12" s="99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2"/>
      <c r="Y12" s="214"/>
      <c r="Z12" s="214"/>
      <c r="AA12" s="214"/>
      <c r="AB12" s="214"/>
      <c r="AC12" s="214"/>
      <c r="AD12" s="214"/>
      <c r="AE12" s="214"/>
      <c r="AF12" s="214"/>
      <c r="AG12" s="214"/>
      <c r="AH12" s="214"/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</row>
    <row r="13" spans="1:44" ht="14" x14ac:dyDescent="0.15">
      <c r="A13" s="80" t="s">
        <v>59</v>
      </c>
      <c r="B13" s="81"/>
      <c r="C13" s="104">
        <v>0.7</v>
      </c>
      <c r="D13" s="98"/>
      <c r="E13" s="98"/>
      <c r="F13" s="98"/>
      <c r="G13" s="98"/>
      <c r="H13" s="98"/>
      <c r="I13" s="99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2"/>
      <c r="Y13" s="214"/>
      <c r="Z13" s="214"/>
      <c r="AA13" s="214"/>
      <c r="AB13" s="214"/>
      <c r="AC13" s="214"/>
      <c r="AD13" s="214"/>
      <c r="AE13" s="214"/>
      <c r="AF13" s="214"/>
      <c r="AG13" s="214"/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</row>
    <row r="14" spans="1:44" ht="14" x14ac:dyDescent="0.15">
      <c r="A14" s="80" t="s">
        <v>60</v>
      </c>
      <c r="B14" s="81"/>
      <c r="C14" s="104">
        <v>0.3</v>
      </c>
      <c r="D14" s="98"/>
      <c r="E14" s="98"/>
      <c r="F14" s="98"/>
      <c r="G14" s="98"/>
      <c r="H14" s="98"/>
      <c r="I14" s="99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2"/>
      <c r="Y14" s="214"/>
      <c r="Z14" s="214"/>
      <c r="AA14" s="214"/>
      <c r="AB14" s="214"/>
      <c r="AC14" s="214"/>
      <c r="AD14" s="214"/>
      <c r="AE14" s="214"/>
      <c r="AF14" s="214"/>
      <c r="AG14" s="214"/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</row>
    <row r="15" spans="1:44" ht="14" x14ac:dyDescent="0.15">
      <c r="A15" s="80"/>
      <c r="B15" s="81"/>
      <c r="C15" s="98"/>
      <c r="D15" s="98"/>
      <c r="E15" s="98"/>
      <c r="F15" s="98"/>
      <c r="G15" s="98"/>
      <c r="H15" s="98"/>
      <c r="I15" s="99"/>
      <c r="J15" s="177"/>
      <c r="K15" s="177"/>
      <c r="L15" s="81"/>
      <c r="M15" s="81"/>
      <c r="N15" s="81"/>
      <c r="O15" s="81"/>
      <c r="P15" s="81"/>
      <c r="Q15" s="177"/>
      <c r="R15" s="177"/>
      <c r="S15" s="177"/>
      <c r="T15" s="177"/>
      <c r="U15" s="81"/>
      <c r="V15" s="81"/>
      <c r="W15" s="81"/>
      <c r="X15" s="82"/>
      <c r="Y15" s="214"/>
      <c r="Z15" s="214"/>
      <c r="AA15" s="214"/>
      <c r="AB15" s="214"/>
      <c r="AC15" s="214"/>
      <c r="AD15" s="214"/>
      <c r="AE15" s="214"/>
      <c r="AF15" s="214"/>
      <c r="AG15" s="214"/>
      <c r="AH15" s="214"/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</row>
    <row r="16" spans="1:44" ht="75" x14ac:dyDescent="0.15">
      <c r="A16" s="138" t="s">
        <v>100</v>
      </c>
      <c r="B16" s="140" t="s">
        <v>101</v>
      </c>
      <c r="C16" s="133" t="s">
        <v>84</v>
      </c>
      <c r="D16" s="133" t="s">
        <v>85</v>
      </c>
      <c r="E16" s="133" t="s">
        <v>86</v>
      </c>
      <c r="F16" s="133" t="s">
        <v>87</v>
      </c>
      <c r="G16" s="133" t="s">
        <v>89</v>
      </c>
      <c r="H16" s="133" t="s">
        <v>63</v>
      </c>
      <c r="I16" s="133" t="s">
        <v>46</v>
      </c>
      <c r="J16" s="175" t="s">
        <v>185</v>
      </c>
      <c r="K16" s="176" t="s">
        <v>47</v>
      </c>
      <c r="L16" s="134" t="s">
        <v>186</v>
      </c>
      <c r="M16" s="135" t="s">
        <v>48</v>
      </c>
      <c r="N16" s="135" t="s">
        <v>49</v>
      </c>
      <c r="O16" s="135" t="s">
        <v>50</v>
      </c>
      <c r="P16" s="135" t="s">
        <v>51</v>
      </c>
      <c r="Q16" s="173" t="s">
        <v>187</v>
      </c>
      <c r="R16" s="173" t="s">
        <v>188</v>
      </c>
      <c r="S16" s="174" t="s">
        <v>96</v>
      </c>
      <c r="T16" s="174" t="s">
        <v>97</v>
      </c>
      <c r="U16" s="136" t="s">
        <v>55</v>
      </c>
      <c r="V16" s="136" t="s">
        <v>56</v>
      </c>
      <c r="W16" s="135" t="s">
        <v>98</v>
      </c>
      <c r="X16" s="137" t="s">
        <v>99</v>
      </c>
      <c r="Y16" s="214"/>
      <c r="Z16" s="214"/>
      <c r="AA16" s="214"/>
      <c r="AB16" s="214"/>
      <c r="AC16" s="214"/>
      <c r="AD16" s="214"/>
      <c r="AE16" s="214"/>
      <c r="AF16" s="214"/>
      <c r="AG16" s="214"/>
      <c r="AH16" s="214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</row>
    <row r="17" spans="1:44" ht="18" customHeight="1" thickBot="1" x14ac:dyDescent="0.2">
      <c r="A17" s="119" t="str">
        <f>'NT Apr 2021'!K3</f>
        <v>Jacana Energy</v>
      </c>
      <c r="B17" s="120" t="str">
        <f>'NT Apr 2021'!L3</f>
        <v xml:space="preserve">Regulated </v>
      </c>
      <c r="C17" s="87">
        <f>IF('NT Apr 2021'!BP3=0,91*'NT Apr 2021'!M3/100,(91*'NT Apr 2021'!M3/100)+'NT Apr 2021'!BP3/4)</f>
        <v>66.347272727272724</v>
      </c>
      <c r="D17" s="87">
        <f>IF('NT Apr 2021'!O3="",$C$12*$C$13*'NT Apr 2021'!N3/100,IF($C$12*$C$13&gt;='NT Apr 2021'!P3,('NT Apr 2021'!P3*'NT Apr 2021'!N3/100),($C$12*$C$13*'NT Apr 2021'!N3/100)))</f>
        <v>1234.2272727272725</v>
      </c>
      <c r="E17" s="87">
        <f>IF(AND('NT Apr 2021'!P3&gt;0,'NT Apr 2021'!R3&gt;0),IF($C$12*$C$13&lt;'NT Apr 2021'!P3,0,IF($C$12*$C$13&lt;=('NT Apr 2021'!R3+'NT Apr 2021'!P3),(($C$12*$C$13-'NT Apr 2021'!P3)*'NT Apr 2021'!Q3/100),(('NT Apr 2021'!R3)*'NT Apr 2021'!Q3/100))),0)</f>
        <v>0</v>
      </c>
      <c r="F17" s="87">
        <f>IF(AND('NT Apr 2021'!Q3&gt;0,'NT Apr 2021'!S3&gt;0),IF($C$12*$C$13&lt;('NT Apr 2021'!R3+'NT Apr 2021'!P3),0,IF($C$12*$C$13&lt;=('NT Apr 2021'!T3+'NT Apr 2021'!R3+'NT Apr 2021'!P3),(($C$12*$C$13-('NT Apr 2021'!R3+'NT Apr 2021'!P3))*'NT Apr 2021'!S3/100),('NT Apr 2021'!T3*'NT Apr 2021'!S3/100))),0)</f>
        <v>0</v>
      </c>
      <c r="G17" s="89">
        <f>IF(AND('NT Apr 2021'!R3&gt;0,'NT Apr 2021'!T3&gt;0),IF(($C$12*$C$13&lt;'NT Apr 2021'!T3),(0),($C$12*$C$13-'NT Apr 2021'!T3)*'NT Apr 2021'!U3/100),IF(AND('NT Apr 2021'!R3&gt;0,'NT Apr 2021'!T3=""),IF(($C$12*$C$13&lt;'NT Apr 2021'!R3+'NT Apr 2021'!P3),(0),(($C$12*$C$13-('NT Apr 2021'!R3+'NT Apr 2021'!P3))*'NT Apr 2021'!S3/100)),IF(AND('NT Apr 2021'!P3&gt;0,'NT Apr 2021'!R3=""&gt;0),IF(($C$12*$C$13&lt;'NT Apr 2021'!P3),(0),($C$12*$C$13-'NT Apr 2021'!P3)*'NT Apr 2021'!Q3/100),0)))</f>
        <v>0</v>
      </c>
      <c r="H17" s="87">
        <f>($C$12*$C$14)*'NT Apr 2021'!W3/100</f>
        <v>297.68181818181819</v>
      </c>
      <c r="I17" s="90">
        <f>SUM(C17:H17)</f>
        <v>1598.2563636363634</v>
      </c>
      <c r="J17" s="90">
        <f>(I17-C17)*4</f>
        <v>6127.6363636363631</v>
      </c>
      <c r="K17" s="90">
        <f>I17*4</f>
        <v>6393.0254545454536</v>
      </c>
      <c r="L17" s="91">
        <f>K17*1.1</f>
        <v>7032.3279999999995</v>
      </c>
      <c r="M17" s="92">
        <f>'NT Apr 2021'!BB3</f>
        <v>0</v>
      </c>
      <c r="N17" s="92">
        <f>'NT Apr 2021'!BC3</f>
        <v>0</v>
      </c>
      <c r="O17" s="92">
        <f>'NT Apr 2021'!BD3</f>
        <v>0</v>
      </c>
      <c r="P17" s="92">
        <f>'NT Apr 2021'!BE3</f>
        <v>0</v>
      </c>
      <c r="Q17" s="92" t="str">
        <f>IF(SUM(M17:P17)=0,"No discount",IF(M17&gt;0,"Guaranteed off bill",IF(N17&gt;0,"Guaranteed off usage",IF(O17&gt;0,"Pay-on-time off bill","Pay-on-time off usage"))))</f>
        <v>No discount</v>
      </c>
      <c r="R17" s="92" t="str">
        <f>IF(OR(A17="Origin Energy",A17="Red Energy",A17="Powershop"),"Inclusive","Exclusive")</f>
        <v>Exclusive</v>
      </c>
      <c r="S17" s="91">
        <f>IF(AND(Q17="Guaranteed off bill",R17="Inclusive"),((K17*1.1)-((K17*1.1)*M17/100))/1.1,IF(AND(Q17="Guaranteed off usage",R17="Inclusive"),((K17*1.1)-((J17*1.1)*N17/100))/1.1,IF(AND(Q17="Guaranteed off bill",R17="Exclusive"),K17-(K17*M17/100),IF(AND(Q17="Guaranteed off usage",R17="Exclusive"),K17-(J17*N17/100),IF(R17="Inclusive",((K17*1.1))/1.1,K17)))))</f>
        <v>6393.0254545454536</v>
      </c>
      <c r="T17" s="91">
        <f>IF(AND(Q17="Pay-on-time off bill",R17="Inclusive"),((S17*1.1)-((S17*1.1)*O17/100))/1.1,IF(AND(Q17="Pay-on-time off usage",R17="Inclusive"),((S17*1.1)-((J17*1.1)*P17/100))/1.1,IF(AND(Q17="Pay-on-time off bill",R17="Exclusive"),S17-(S17*O17/100),IF(AND(Q17="Pay-on-time off usage",R17="Exclusive"),S17-(J17*P17/100),IF(R17="Inclusive",((S17*1.1))/1.1,S17)))))</f>
        <v>6393.0254545454536</v>
      </c>
      <c r="U17" s="91">
        <f>S17*1.1</f>
        <v>7032.3279999999995</v>
      </c>
      <c r="V17" s="91">
        <f>T17*1.1</f>
        <v>7032.3279999999995</v>
      </c>
      <c r="W17" s="93">
        <f>'NT Apr 2021'!BP3</f>
        <v>0</v>
      </c>
      <c r="X17" s="94">
        <f>'NT Apr 2021'!BP3</f>
        <v>0</v>
      </c>
      <c r="Y17" s="214"/>
      <c r="Z17" s="214"/>
      <c r="AA17" s="214"/>
      <c r="AB17" s="214"/>
      <c r="AC17" s="214"/>
      <c r="AD17" s="214"/>
      <c r="AE17" s="214"/>
      <c r="AF17" s="214"/>
      <c r="AG17" s="214"/>
      <c r="AH17" s="214"/>
      <c r="AI17" s="211"/>
      <c r="AJ17" s="211"/>
      <c r="AK17" s="211"/>
      <c r="AL17" s="211"/>
      <c r="AM17" s="211"/>
      <c r="AN17" s="211"/>
      <c r="AO17" s="211"/>
      <c r="AP17" s="211"/>
      <c r="AQ17" s="211"/>
      <c r="AR17" s="211"/>
    </row>
    <row r="18" spans="1:44" ht="14" x14ac:dyDescent="0.15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</row>
    <row r="19" spans="1:44" ht="14" x14ac:dyDescent="0.15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4"/>
      <c r="W19" s="214"/>
      <c r="X19" s="214"/>
      <c r="Y19" s="214"/>
      <c r="Z19" s="214"/>
      <c r="AA19" s="214"/>
      <c r="AB19" s="214"/>
      <c r="AC19" s="214"/>
      <c r="AD19" s="214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</row>
    <row r="20" spans="1:44" x14ac:dyDescent="0.15">
      <c r="A20" s="211"/>
      <c r="B20" s="211"/>
      <c r="C20" s="211"/>
      <c r="D20" s="211"/>
      <c r="E20" s="211"/>
      <c r="F20" s="211"/>
      <c r="G20" s="211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6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</row>
    <row r="21" spans="1:44" x14ac:dyDescent="0.15">
      <c r="A21" s="211"/>
      <c r="B21" s="211"/>
      <c r="C21" s="211"/>
      <c r="D21" s="211"/>
      <c r="E21" s="211"/>
      <c r="F21" s="211"/>
      <c r="G21" s="211"/>
      <c r="H21" s="211"/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11"/>
      <c r="Y21" s="211"/>
      <c r="Z21" s="211"/>
      <c r="AA21" s="211"/>
      <c r="AB21" s="211"/>
      <c r="AC21" s="211"/>
      <c r="AD21" s="211"/>
      <c r="AE21" s="211"/>
      <c r="AF21" s="211"/>
      <c r="AG21" s="211"/>
      <c r="AH21" s="211"/>
      <c r="AI21" s="211"/>
      <c r="AJ21" s="211"/>
      <c r="AK21" s="211"/>
      <c r="AL21" s="211"/>
      <c r="AM21" s="211"/>
      <c r="AN21" s="211"/>
      <c r="AO21" s="211"/>
      <c r="AP21" s="211"/>
      <c r="AQ21" s="211"/>
      <c r="AR21" s="211"/>
    </row>
    <row r="22" spans="1:44" x14ac:dyDescent="0.15">
      <c r="A22" s="211"/>
      <c r="B22" s="211"/>
      <c r="C22" s="211"/>
      <c r="D22" s="211"/>
      <c r="E22" s="211"/>
      <c r="F22" s="211"/>
      <c r="G22" s="211"/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1"/>
      <c r="X22" s="211"/>
      <c r="Y22" s="211"/>
      <c r="Z22" s="211"/>
      <c r="AA22" s="211"/>
      <c r="AB22" s="211"/>
      <c r="AC22" s="211"/>
      <c r="AD22" s="211"/>
      <c r="AE22" s="211"/>
      <c r="AF22" s="211"/>
      <c r="AG22" s="211"/>
      <c r="AH22" s="211"/>
      <c r="AI22" s="211"/>
      <c r="AJ22" s="211"/>
      <c r="AK22" s="211"/>
      <c r="AL22" s="211"/>
      <c r="AM22" s="211"/>
      <c r="AN22" s="211"/>
      <c r="AO22" s="211"/>
      <c r="AP22" s="211"/>
      <c r="AQ22" s="211"/>
      <c r="AR22" s="211"/>
    </row>
    <row r="23" spans="1:44" x14ac:dyDescent="0.15">
      <c r="A23" s="211"/>
      <c r="B23" s="211"/>
      <c r="C23" s="211"/>
      <c r="D23" s="211"/>
      <c r="E23" s="211"/>
      <c r="F23" s="211"/>
      <c r="G23" s="211"/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1"/>
      <c r="X23" s="211"/>
      <c r="Y23" s="211"/>
      <c r="Z23" s="211"/>
      <c r="AA23" s="211"/>
      <c r="AB23" s="211"/>
      <c r="AC23" s="211"/>
      <c r="AD23" s="211"/>
      <c r="AE23" s="211"/>
      <c r="AF23" s="211"/>
      <c r="AG23" s="211"/>
      <c r="AH23" s="211"/>
      <c r="AI23" s="211"/>
      <c r="AJ23" s="211"/>
      <c r="AK23" s="211"/>
      <c r="AL23" s="211"/>
      <c r="AM23" s="211"/>
      <c r="AN23" s="211"/>
      <c r="AO23" s="211"/>
      <c r="AP23" s="211"/>
      <c r="AQ23" s="211"/>
      <c r="AR23" s="211"/>
    </row>
    <row r="24" spans="1:44" x14ac:dyDescent="0.15">
      <c r="A24" s="211"/>
      <c r="B24" s="211"/>
      <c r="C24" s="211"/>
      <c r="D24" s="211"/>
      <c r="E24" s="211"/>
      <c r="F24" s="211"/>
      <c r="G24" s="211"/>
      <c r="H24" s="211"/>
      <c r="I24" s="211"/>
      <c r="J24" s="211"/>
      <c r="K24" s="211"/>
      <c r="L24" s="211"/>
      <c r="M24" s="211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11"/>
      <c r="Y24" s="211"/>
      <c r="Z24" s="211"/>
      <c r="AA24" s="211"/>
      <c r="AB24" s="211"/>
      <c r="AC24" s="211"/>
      <c r="AD24" s="211"/>
      <c r="AE24" s="211"/>
      <c r="AF24" s="211"/>
      <c r="AG24" s="211"/>
      <c r="AH24" s="211"/>
      <c r="AI24" s="211"/>
      <c r="AJ24" s="211"/>
      <c r="AK24" s="211"/>
      <c r="AL24" s="211"/>
      <c r="AM24" s="211"/>
      <c r="AN24" s="211"/>
      <c r="AO24" s="211"/>
      <c r="AP24" s="211"/>
      <c r="AQ24" s="211"/>
      <c r="AR24" s="211"/>
    </row>
    <row r="25" spans="1:44" x14ac:dyDescent="0.1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211"/>
      <c r="X25" s="211"/>
      <c r="Y25" s="211"/>
      <c r="Z25" s="211"/>
      <c r="AA25" s="211"/>
      <c r="AB25" s="211"/>
      <c r="AC25" s="211"/>
      <c r="AD25" s="211"/>
      <c r="AE25" s="211"/>
      <c r="AF25" s="211"/>
      <c r="AG25" s="211"/>
      <c r="AH25" s="211"/>
      <c r="AI25" s="211"/>
      <c r="AJ25" s="211"/>
      <c r="AK25" s="211"/>
      <c r="AL25" s="211"/>
      <c r="AM25" s="211"/>
      <c r="AN25" s="211"/>
      <c r="AO25" s="211"/>
      <c r="AP25" s="211"/>
      <c r="AQ25" s="211"/>
      <c r="AR25" s="211"/>
    </row>
    <row r="26" spans="1:44" x14ac:dyDescent="0.1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  <c r="X26" s="211"/>
      <c r="Y26" s="211"/>
      <c r="Z26" s="211"/>
      <c r="AA26" s="211"/>
      <c r="AB26" s="211"/>
      <c r="AC26" s="211"/>
      <c r="AD26" s="211"/>
      <c r="AE26" s="211"/>
      <c r="AF26" s="211"/>
      <c r="AG26" s="211"/>
      <c r="AH26" s="211"/>
      <c r="AI26" s="211"/>
      <c r="AJ26" s="211"/>
      <c r="AK26" s="211"/>
      <c r="AL26" s="211"/>
      <c r="AM26" s="211"/>
      <c r="AN26" s="211"/>
      <c r="AO26" s="211"/>
      <c r="AP26" s="211"/>
      <c r="AQ26" s="211"/>
      <c r="AR26" s="211"/>
    </row>
    <row r="27" spans="1:44" x14ac:dyDescent="0.1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11"/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11"/>
      <c r="AO27" s="211"/>
      <c r="AP27" s="211"/>
      <c r="AQ27" s="211"/>
      <c r="AR27" s="211"/>
    </row>
    <row r="28" spans="1:44" x14ac:dyDescent="0.15">
      <c r="A28" s="211"/>
      <c r="B28" s="211"/>
      <c r="C28" s="211"/>
      <c r="D28" s="211"/>
      <c r="E28" s="211"/>
      <c r="F28" s="211"/>
      <c r="G28" s="211"/>
      <c r="H28" s="211"/>
      <c r="I28" s="211"/>
      <c r="J28" s="211"/>
      <c r="K28" s="211"/>
      <c r="L28" s="211"/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  <c r="X28" s="211"/>
      <c r="Y28" s="211"/>
      <c r="Z28" s="211"/>
      <c r="AA28" s="211"/>
      <c r="AB28" s="211"/>
      <c r="AC28" s="211"/>
      <c r="AD28" s="211"/>
      <c r="AE28" s="211"/>
      <c r="AF28" s="211"/>
      <c r="AG28" s="211"/>
      <c r="AH28" s="211"/>
      <c r="AI28" s="211"/>
      <c r="AJ28" s="211"/>
      <c r="AK28" s="211"/>
      <c r="AL28" s="211"/>
      <c r="AM28" s="211"/>
      <c r="AN28" s="211"/>
      <c r="AO28" s="211"/>
      <c r="AP28" s="211"/>
      <c r="AQ28" s="211"/>
      <c r="AR28" s="211"/>
    </row>
    <row r="29" spans="1:44" x14ac:dyDescent="0.15">
      <c r="A29" s="211"/>
      <c r="B29" s="211"/>
      <c r="C29" s="211"/>
      <c r="D29" s="211"/>
      <c r="E29" s="211"/>
      <c r="F29" s="211"/>
      <c r="G29" s="211"/>
      <c r="H29" s="211"/>
      <c r="I29" s="211"/>
      <c r="J29" s="211"/>
      <c r="K29" s="211"/>
      <c r="L29" s="211"/>
      <c r="M29" s="211"/>
      <c r="N29" s="211"/>
      <c r="O29" s="211"/>
      <c r="P29" s="211"/>
      <c r="Q29" s="211"/>
      <c r="R29" s="211"/>
      <c r="S29" s="211"/>
      <c r="T29" s="211"/>
      <c r="U29" s="211"/>
      <c r="V29" s="211"/>
      <c r="W29" s="211"/>
      <c r="X29" s="211"/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</row>
    <row r="30" spans="1:44" x14ac:dyDescent="0.15">
      <c r="A30" s="211"/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</row>
    <row r="31" spans="1:44" x14ac:dyDescent="0.15">
      <c r="A31" s="211"/>
      <c r="B31" s="211"/>
      <c r="C31" s="211"/>
      <c r="D31" s="211"/>
      <c r="E31" s="211"/>
      <c r="F31" s="211"/>
      <c r="G31" s="211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</row>
    <row r="32" spans="1:44" x14ac:dyDescent="0.15">
      <c r="A32" s="211"/>
      <c r="B32" s="211"/>
      <c r="C32" s="211"/>
      <c r="D32" s="211"/>
      <c r="E32" s="211"/>
      <c r="F32" s="211"/>
      <c r="G32" s="211"/>
      <c r="H32" s="211"/>
      <c r="I32" s="211"/>
      <c r="J32" s="211"/>
      <c r="K32" s="211"/>
      <c r="L32" s="211"/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  <c r="X32" s="211"/>
      <c r="Y32" s="211"/>
      <c r="Z32" s="211"/>
      <c r="AA32" s="211"/>
      <c r="AB32" s="211"/>
      <c r="AC32" s="211"/>
      <c r="AD32" s="211"/>
      <c r="AE32" s="211"/>
      <c r="AF32" s="211"/>
      <c r="AG32" s="211"/>
      <c r="AH32" s="211"/>
      <c r="AI32" s="211"/>
      <c r="AJ32" s="211"/>
      <c r="AK32" s="211"/>
      <c r="AL32" s="211"/>
      <c r="AM32" s="211"/>
      <c r="AN32" s="211"/>
      <c r="AO32" s="211"/>
      <c r="AP32" s="211"/>
      <c r="AQ32" s="211"/>
      <c r="AR32" s="211"/>
    </row>
    <row r="33" spans="1:44" x14ac:dyDescent="0.15">
      <c r="A33" s="211"/>
      <c r="B33" s="211"/>
      <c r="C33" s="211"/>
      <c r="D33" s="211"/>
      <c r="E33" s="211"/>
      <c r="F33" s="211"/>
      <c r="G33" s="211"/>
      <c r="H33" s="211"/>
      <c r="I33" s="211"/>
      <c r="J33" s="211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11"/>
      <c r="Y33" s="211"/>
      <c r="Z33" s="211"/>
      <c r="AA33" s="211"/>
      <c r="AB33" s="211"/>
      <c r="AC33" s="211"/>
      <c r="AD33" s="211"/>
      <c r="AE33" s="211"/>
      <c r="AF33" s="211"/>
      <c r="AG33" s="211"/>
      <c r="AH33" s="211"/>
      <c r="AI33" s="211"/>
      <c r="AJ33" s="211"/>
      <c r="AK33" s="211"/>
      <c r="AL33" s="211"/>
      <c r="AM33" s="211"/>
      <c r="AN33" s="211"/>
      <c r="AO33" s="211"/>
      <c r="AP33" s="211"/>
      <c r="AQ33" s="211"/>
      <c r="AR33" s="211"/>
    </row>
    <row r="34" spans="1:44" x14ac:dyDescent="0.15">
      <c r="A34" s="211"/>
      <c r="B34" s="211"/>
      <c r="C34" s="211"/>
      <c r="D34" s="211"/>
      <c r="E34" s="211"/>
      <c r="F34" s="211"/>
      <c r="G34" s="211"/>
      <c r="H34" s="211"/>
      <c r="I34" s="211"/>
      <c r="J34" s="211"/>
      <c r="K34" s="211"/>
      <c r="L34" s="211"/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211"/>
      <c r="X34" s="211"/>
      <c r="Y34" s="211"/>
      <c r="Z34" s="211"/>
      <c r="AA34" s="211"/>
      <c r="AB34" s="211"/>
      <c r="AC34" s="211"/>
      <c r="AD34" s="211"/>
      <c r="AE34" s="211"/>
      <c r="AF34" s="211"/>
      <c r="AG34" s="211"/>
      <c r="AH34" s="211"/>
      <c r="AI34" s="211"/>
      <c r="AJ34" s="211"/>
      <c r="AK34" s="211"/>
      <c r="AL34" s="211"/>
      <c r="AM34" s="211"/>
      <c r="AN34" s="211"/>
      <c r="AO34" s="211"/>
      <c r="AP34" s="211"/>
      <c r="AQ34" s="211"/>
      <c r="AR34" s="211"/>
    </row>
    <row r="35" spans="1:44" x14ac:dyDescent="0.15">
      <c r="A35" s="211"/>
      <c r="B35" s="211"/>
      <c r="C35" s="211"/>
      <c r="D35" s="211"/>
      <c r="E35" s="211"/>
      <c r="F35" s="211"/>
      <c r="G35" s="211"/>
      <c r="H35" s="211"/>
      <c r="I35" s="211"/>
      <c r="J35" s="211"/>
      <c r="K35" s="211"/>
      <c r="L35" s="211"/>
      <c r="M35" s="211"/>
      <c r="N35" s="211"/>
      <c r="O35" s="211"/>
      <c r="P35" s="211"/>
      <c r="Q35" s="211"/>
      <c r="R35" s="211"/>
      <c r="S35" s="211"/>
      <c r="T35" s="211"/>
      <c r="U35" s="211"/>
      <c r="V35" s="211"/>
      <c r="W35" s="211"/>
      <c r="X35" s="211"/>
      <c r="Y35" s="211"/>
      <c r="Z35" s="211"/>
      <c r="AA35" s="211"/>
      <c r="AB35" s="211"/>
      <c r="AC35" s="211"/>
      <c r="AD35" s="211"/>
      <c r="AE35" s="211"/>
      <c r="AF35" s="211"/>
      <c r="AG35" s="211"/>
      <c r="AH35" s="211"/>
      <c r="AI35" s="211"/>
      <c r="AJ35" s="211"/>
      <c r="AK35" s="211"/>
      <c r="AL35" s="211"/>
      <c r="AM35" s="211"/>
      <c r="AN35" s="211"/>
      <c r="AO35" s="211"/>
      <c r="AP35" s="211"/>
      <c r="AQ35" s="211"/>
      <c r="AR35" s="211"/>
    </row>
    <row r="36" spans="1:44" x14ac:dyDescent="0.15">
      <c r="A36" s="211"/>
      <c r="B36" s="211"/>
      <c r="C36" s="211"/>
      <c r="D36" s="211"/>
      <c r="E36" s="211"/>
      <c r="F36" s="211"/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11"/>
      <c r="Y36" s="211"/>
      <c r="Z36" s="211"/>
      <c r="AA36" s="211"/>
      <c r="AB36" s="211"/>
      <c r="AC36" s="211"/>
      <c r="AD36" s="211"/>
      <c r="AE36" s="211"/>
      <c r="AF36" s="211"/>
      <c r="AG36" s="211"/>
      <c r="AH36" s="211"/>
      <c r="AI36" s="211"/>
      <c r="AJ36" s="211"/>
      <c r="AK36" s="211"/>
      <c r="AL36" s="211"/>
      <c r="AM36" s="211"/>
      <c r="AN36" s="211"/>
      <c r="AO36" s="211"/>
      <c r="AP36" s="211"/>
      <c r="AQ36" s="211"/>
      <c r="AR36" s="211"/>
    </row>
    <row r="37" spans="1:44" x14ac:dyDescent="0.15">
      <c r="A37" s="211"/>
      <c r="B37" s="211"/>
      <c r="C37" s="211"/>
      <c r="D37" s="211"/>
      <c r="E37" s="211"/>
      <c r="F37" s="211"/>
      <c r="G37" s="211"/>
      <c r="H37" s="211"/>
      <c r="I37" s="211"/>
      <c r="J37" s="211"/>
      <c r="K37" s="211"/>
      <c r="L37" s="211"/>
      <c r="M37" s="211"/>
      <c r="N37" s="211"/>
      <c r="O37" s="211"/>
      <c r="P37" s="211"/>
      <c r="Q37" s="211"/>
      <c r="R37" s="211"/>
      <c r="S37" s="211"/>
      <c r="T37" s="211"/>
      <c r="U37" s="211"/>
      <c r="V37" s="211"/>
      <c r="W37" s="211"/>
      <c r="X37" s="211"/>
      <c r="Y37" s="211"/>
      <c r="Z37" s="211"/>
      <c r="AA37" s="211"/>
      <c r="AB37" s="211"/>
      <c r="AC37" s="211"/>
      <c r="AD37" s="211"/>
      <c r="AE37" s="211"/>
      <c r="AF37" s="211"/>
      <c r="AG37" s="211"/>
      <c r="AH37" s="211"/>
      <c r="AI37" s="211"/>
      <c r="AJ37" s="211"/>
      <c r="AK37" s="211"/>
      <c r="AL37" s="211"/>
      <c r="AM37" s="211"/>
      <c r="AN37" s="211"/>
      <c r="AO37" s="211"/>
      <c r="AP37" s="211"/>
      <c r="AQ37" s="211"/>
      <c r="AR37" s="211"/>
    </row>
    <row r="38" spans="1:44" x14ac:dyDescent="0.15">
      <c r="A38" s="211"/>
      <c r="B38" s="211"/>
      <c r="C38" s="211"/>
      <c r="D38" s="211"/>
      <c r="E38" s="211"/>
      <c r="F38" s="211"/>
      <c r="G38" s="211"/>
      <c r="H38" s="211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  <c r="X38" s="211"/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11"/>
      <c r="AO38" s="211"/>
      <c r="AP38" s="211"/>
      <c r="AQ38" s="211"/>
      <c r="AR38" s="211"/>
    </row>
    <row r="39" spans="1:44" x14ac:dyDescent="0.15">
      <c r="A39" s="211"/>
      <c r="B39" s="211"/>
      <c r="C39" s="211"/>
      <c r="D39" s="211"/>
      <c r="E39" s="211"/>
      <c r="F39" s="211"/>
      <c r="G39" s="211"/>
      <c r="H39" s="211"/>
      <c r="I39" s="211"/>
      <c r="J39" s="211"/>
      <c r="K39" s="211"/>
      <c r="L39" s="211"/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11"/>
      <c r="Y39" s="211"/>
      <c r="Z39" s="211"/>
      <c r="AA39" s="211"/>
      <c r="AB39" s="211"/>
      <c r="AC39" s="211"/>
      <c r="AD39" s="211"/>
      <c r="AE39" s="211"/>
      <c r="AF39" s="211"/>
      <c r="AG39" s="211"/>
      <c r="AH39" s="211"/>
      <c r="AI39" s="211"/>
      <c r="AJ39" s="211"/>
      <c r="AK39" s="211"/>
      <c r="AL39" s="211"/>
      <c r="AM39" s="211"/>
      <c r="AN39" s="211"/>
      <c r="AO39" s="211"/>
      <c r="AP39" s="211"/>
      <c r="AQ39" s="211"/>
      <c r="AR39" s="211"/>
    </row>
    <row r="40" spans="1:44" x14ac:dyDescent="0.15">
      <c r="A40" s="211"/>
      <c r="B40" s="211"/>
      <c r="C40" s="211"/>
      <c r="D40" s="211"/>
      <c r="E40" s="211"/>
      <c r="F40" s="211"/>
      <c r="G40" s="211"/>
      <c r="H40" s="211"/>
      <c r="I40" s="211"/>
      <c r="J40" s="211"/>
      <c r="K40" s="211"/>
      <c r="L40" s="211"/>
      <c r="M40" s="211"/>
      <c r="N40" s="211"/>
      <c r="O40" s="211"/>
      <c r="P40" s="211"/>
      <c r="Q40" s="211"/>
      <c r="R40" s="211"/>
      <c r="S40" s="211"/>
      <c r="T40" s="211"/>
      <c r="U40" s="211"/>
      <c r="V40" s="211"/>
      <c r="W40" s="211"/>
      <c r="X40" s="211"/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</row>
    <row r="41" spans="1:44" x14ac:dyDescent="0.15">
      <c r="A41" s="211"/>
      <c r="B41" s="211"/>
      <c r="C41" s="211"/>
      <c r="D41" s="211"/>
      <c r="E41" s="211"/>
      <c r="F41" s="211"/>
      <c r="G41" s="211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</row>
    <row r="42" spans="1:44" x14ac:dyDescent="0.15">
      <c r="A42" s="211"/>
      <c r="B42" s="211"/>
      <c r="C42" s="211"/>
      <c r="D42" s="211"/>
      <c r="E42" s="211"/>
      <c r="F42" s="211"/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</row>
    <row r="43" spans="1:44" x14ac:dyDescent="0.15">
      <c r="A43" s="211"/>
      <c r="B43" s="211"/>
      <c r="C43" s="211"/>
      <c r="D43" s="211"/>
      <c r="E43" s="211"/>
      <c r="F43" s="211"/>
      <c r="G43" s="211"/>
      <c r="H43" s="211"/>
      <c r="I43" s="211"/>
      <c r="J43" s="211"/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  <c r="X43" s="211"/>
      <c r="Y43" s="211"/>
      <c r="Z43" s="211"/>
      <c r="AA43" s="211"/>
      <c r="AB43" s="211"/>
      <c r="AC43" s="211"/>
      <c r="AD43" s="211"/>
      <c r="AE43" s="211"/>
      <c r="AF43" s="211"/>
      <c r="AG43" s="211"/>
      <c r="AH43" s="211"/>
      <c r="AI43" s="211"/>
      <c r="AJ43" s="211"/>
      <c r="AK43" s="211"/>
      <c r="AL43" s="211"/>
      <c r="AM43" s="211"/>
      <c r="AN43" s="211"/>
      <c r="AO43" s="211"/>
      <c r="AP43" s="211"/>
      <c r="AQ43" s="211"/>
      <c r="AR43" s="211"/>
    </row>
    <row r="44" spans="1:44" x14ac:dyDescent="0.15">
      <c r="A44" s="211"/>
      <c r="B44" s="211"/>
      <c r="C44" s="211"/>
      <c r="D44" s="211"/>
      <c r="E44" s="211"/>
      <c r="F44" s="211"/>
      <c r="G44" s="211"/>
      <c r="H44" s="211"/>
      <c r="I44" s="211"/>
      <c r="J44" s="211"/>
      <c r="K44" s="211"/>
      <c r="L44" s="211"/>
      <c r="M44" s="211"/>
      <c r="N44" s="211"/>
      <c r="O44" s="211"/>
      <c r="P44" s="211"/>
      <c r="Q44" s="211"/>
      <c r="R44" s="211"/>
      <c r="S44" s="211"/>
      <c r="T44" s="211"/>
      <c r="U44" s="211"/>
      <c r="V44" s="211"/>
      <c r="W44" s="211"/>
      <c r="X44" s="211"/>
      <c r="Y44" s="211"/>
      <c r="Z44" s="211"/>
      <c r="AA44" s="211"/>
      <c r="AB44" s="211"/>
      <c r="AC44" s="211"/>
      <c r="AD44" s="211"/>
      <c r="AE44" s="211"/>
      <c r="AF44" s="211"/>
      <c r="AG44" s="211"/>
      <c r="AH44" s="211"/>
      <c r="AI44" s="211"/>
      <c r="AJ44" s="211"/>
      <c r="AK44" s="211"/>
      <c r="AL44" s="211"/>
      <c r="AM44" s="211"/>
      <c r="AN44" s="211"/>
      <c r="AO44" s="211"/>
      <c r="AP44" s="211"/>
      <c r="AQ44" s="211"/>
      <c r="AR44" s="211"/>
    </row>
    <row r="45" spans="1:44" x14ac:dyDescent="0.15">
      <c r="A45" s="211"/>
      <c r="B45" s="211"/>
      <c r="C45" s="211"/>
      <c r="D45" s="211"/>
      <c r="E45" s="211"/>
      <c r="F45" s="211"/>
      <c r="G45" s="211"/>
      <c r="H45" s="211"/>
      <c r="I45" s="211"/>
      <c r="J45" s="211"/>
      <c r="K45" s="211"/>
      <c r="L45" s="211"/>
      <c r="M45" s="211"/>
      <c r="N45" s="211"/>
      <c r="O45" s="211"/>
      <c r="P45" s="211"/>
      <c r="Q45" s="211"/>
      <c r="R45" s="211"/>
      <c r="S45" s="211"/>
      <c r="T45" s="211"/>
      <c r="U45" s="211"/>
      <c r="V45" s="211"/>
      <c r="W45" s="211"/>
      <c r="X45" s="211"/>
      <c r="Y45" s="211"/>
      <c r="Z45" s="211"/>
      <c r="AA45" s="211"/>
      <c r="AB45" s="211"/>
      <c r="AC45" s="211"/>
      <c r="AD45" s="211"/>
      <c r="AE45" s="211"/>
      <c r="AF45" s="211"/>
      <c r="AG45" s="211"/>
      <c r="AH45" s="211"/>
      <c r="AI45" s="211"/>
      <c r="AJ45" s="211"/>
      <c r="AK45" s="211"/>
      <c r="AL45" s="211"/>
      <c r="AM45" s="211"/>
      <c r="AN45" s="211"/>
      <c r="AO45" s="211"/>
      <c r="AP45" s="211"/>
      <c r="AQ45" s="211"/>
      <c r="AR45" s="211"/>
    </row>
    <row r="46" spans="1:44" x14ac:dyDescent="0.15">
      <c r="A46" s="211"/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  <c r="AA46" s="211"/>
      <c r="AB46" s="211"/>
      <c r="AC46" s="211"/>
      <c r="AD46" s="211"/>
      <c r="AE46" s="211"/>
      <c r="AF46" s="211"/>
      <c r="AG46" s="211"/>
      <c r="AH46" s="211"/>
      <c r="AI46" s="211"/>
      <c r="AJ46" s="211"/>
      <c r="AK46" s="211"/>
      <c r="AL46" s="211"/>
      <c r="AM46" s="211"/>
      <c r="AN46" s="211"/>
      <c r="AO46" s="211"/>
      <c r="AP46" s="211"/>
      <c r="AQ46" s="211"/>
      <c r="AR46" s="211"/>
    </row>
    <row r="47" spans="1:44" x14ac:dyDescent="0.15">
      <c r="A47" s="211"/>
      <c r="B47" s="211"/>
      <c r="C47" s="211"/>
      <c r="D47" s="211"/>
      <c r="E47" s="211"/>
      <c r="F47" s="211"/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  <c r="X47" s="211"/>
      <c r="Y47" s="211"/>
      <c r="Z47" s="211"/>
      <c r="AA47" s="211"/>
      <c r="AB47" s="211"/>
      <c r="AC47" s="211"/>
      <c r="AD47" s="211"/>
      <c r="AE47" s="211"/>
      <c r="AF47" s="211"/>
      <c r="AG47" s="211"/>
      <c r="AH47" s="211"/>
      <c r="AI47" s="211"/>
      <c r="AJ47" s="211"/>
      <c r="AK47" s="211"/>
      <c r="AL47" s="211"/>
      <c r="AM47" s="211"/>
      <c r="AN47" s="211"/>
      <c r="AO47" s="211"/>
      <c r="AP47" s="211"/>
      <c r="AQ47" s="211"/>
      <c r="AR47" s="211"/>
    </row>
    <row r="48" spans="1:44" x14ac:dyDescent="0.15">
      <c r="A48" s="211"/>
      <c r="B48" s="211"/>
      <c r="C48" s="211"/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</row>
    <row r="49" spans="1:44" x14ac:dyDescent="0.15">
      <c r="A49" s="211"/>
      <c r="B49" s="211"/>
      <c r="C49" s="211"/>
      <c r="D49" s="211"/>
      <c r="E49" s="211"/>
      <c r="F49" s="211"/>
      <c r="G49" s="211"/>
      <c r="H49" s="211"/>
      <c r="I49" s="211"/>
      <c r="J49" s="211"/>
      <c r="K49" s="211"/>
      <c r="L49" s="211"/>
      <c r="M49" s="211"/>
      <c r="N49" s="211"/>
      <c r="O49" s="211"/>
      <c r="P49" s="211"/>
      <c r="Q49" s="211"/>
      <c r="R49" s="211"/>
      <c r="S49" s="211"/>
      <c r="T49" s="211"/>
      <c r="U49" s="211"/>
      <c r="V49" s="211"/>
      <c r="W49" s="211"/>
      <c r="X49" s="211"/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11"/>
      <c r="AO49" s="211"/>
      <c r="AP49" s="211"/>
      <c r="AQ49" s="211"/>
      <c r="AR49" s="211"/>
    </row>
    <row r="50" spans="1:44" x14ac:dyDescent="0.15">
      <c r="A50" s="211"/>
      <c r="B50" s="211"/>
      <c r="C50" s="211"/>
      <c r="D50" s="211"/>
      <c r="E50" s="211"/>
      <c r="F50" s="211"/>
      <c r="G50" s="211"/>
      <c r="H50" s="211"/>
      <c r="I50" s="211"/>
      <c r="J50" s="211"/>
      <c r="K50" s="211"/>
      <c r="L50" s="211"/>
      <c r="M50" s="211"/>
      <c r="N50" s="211"/>
      <c r="O50" s="211"/>
      <c r="P50" s="211"/>
      <c r="Q50" s="211"/>
      <c r="R50" s="211"/>
      <c r="S50" s="211"/>
      <c r="T50" s="211"/>
      <c r="U50" s="211"/>
      <c r="V50" s="211"/>
      <c r="W50" s="211"/>
      <c r="X50" s="211"/>
      <c r="Y50" s="211"/>
      <c r="Z50" s="211"/>
      <c r="AA50" s="211"/>
      <c r="AB50" s="211"/>
      <c r="AC50" s="211"/>
      <c r="AD50" s="211"/>
      <c r="AE50" s="211"/>
      <c r="AF50" s="211"/>
      <c r="AG50" s="211"/>
      <c r="AH50" s="211"/>
      <c r="AI50" s="211"/>
      <c r="AJ50" s="211"/>
      <c r="AK50" s="211"/>
      <c r="AL50" s="211"/>
      <c r="AM50" s="211"/>
      <c r="AN50" s="211"/>
      <c r="AO50" s="211"/>
      <c r="AP50" s="211"/>
      <c r="AQ50" s="211"/>
      <c r="AR50" s="211"/>
    </row>
  </sheetData>
  <sheetProtection algorithmName="SHA-512" hashValue="fjjm5aBqA40HyizjTWlgWmN/qPmwao8aKjl7OGy3QYb6fiLTl4IcjZWDDBJRNEIwY0V2M/YZhbncdUnAxoT7xw==" saltValue="0msK19x5ax7JXhWNTSvP1w==" spinCount="100000" sheet="1" objects="1" scenarios="1"/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9693D-A6B4-5249-B3E4-A9E3A6A37190}">
  <sheetPr codeName="Sheet19">
    <tabColor theme="7" tint="0.39997558519241921"/>
  </sheetPr>
  <dimension ref="A1:AW20"/>
  <sheetViews>
    <sheetView zoomScale="90" zoomScaleNormal="90" workbookViewId="0">
      <selection activeCell="A29" sqref="A29"/>
    </sheetView>
  </sheetViews>
  <sheetFormatPr baseColWidth="10" defaultRowHeight="13" x14ac:dyDescent="0.15"/>
  <cols>
    <col min="1" max="2" width="20.33203125" style="188" customWidth="1"/>
    <col min="3" max="9" width="12.1640625" style="188" customWidth="1"/>
    <col min="10" max="11" width="12.1640625" style="188" hidden="1" customWidth="1"/>
    <col min="12" max="16" width="12.1640625" style="188" customWidth="1"/>
    <col min="17" max="20" width="12.1640625" style="188" hidden="1" customWidth="1"/>
    <col min="21" max="24" width="12.1640625" style="188" customWidth="1"/>
    <col min="25" max="30" width="7.5" style="188" customWidth="1"/>
    <col min="31" max="16384" width="10.83203125" style="188"/>
  </cols>
  <sheetData>
    <row r="1" spans="1:49" ht="14" x14ac:dyDescent="0.15">
      <c r="A1" s="187" t="s">
        <v>62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</row>
    <row r="2" spans="1:49" ht="14" x14ac:dyDescent="0.15">
      <c r="A2" s="189" t="s">
        <v>61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</row>
    <row r="3" spans="1:49" ht="15" thickBot="1" x14ac:dyDescent="0.2">
      <c r="A3" s="187"/>
      <c r="B3" s="187"/>
      <c r="C3" s="187"/>
      <c r="D3" s="187"/>
      <c r="E3" s="187"/>
      <c r="F3" s="187"/>
      <c r="G3" s="190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</row>
    <row r="4" spans="1:49" ht="14" x14ac:dyDescent="0.15">
      <c r="A4" s="77" t="s">
        <v>82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9"/>
      <c r="Y4" s="187"/>
      <c r="Z4" s="187"/>
      <c r="AA4" s="187"/>
      <c r="AB4" s="187"/>
      <c r="AC4" s="187"/>
      <c r="AD4" s="187"/>
    </row>
    <row r="5" spans="1:49" ht="14" x14ac:dyDescent="0.15">
      <c r="A5" s="80" t="s">
        <v>83</v>
      </c>
      <c r="B5" s="81"/>
      <c r="C5" s="103">
        <v>5000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2"/>
      <c r="Y5" s="187"/>
      <c r="Z5" s="187"/>
      <c r="AA5" s="187"/>
      <c r="AB5" s="187"/>
      <c r="AC5" s="187"/>
      <c r="AD5" s="187"/>
    </row>
    <row r="6" spans="1:49" ht="14" x14ac:dyDescent="0.15">
      <c r="A6" s="80"/>
      <c r="B6" s="81"/>
      <c r="C6" s="81"/>
      <c r="D6" s="81"/>
      <c r="E6" s="81"/>
      <c r="F6" s="81"/>
      <c r="G6" s="81"/>
      <c r="H6" s="81"/>
      <c r="I6" s="81"/>
      <c r="J6" s="177"/>
      <c r="K6" s="177"/>
      <c r="L6" s="81"/>
      <c r="M6" s="81"/>
      <c r="N6" s="81"/>
      <c r="O6" s="81"/>
      <c r="P6" s="81"/>
      <c r="Q6" s="177"/>
      <c r="R6" s="177"/>
      <c r="S6" s="177"/>
      <c r="T6" s="177"/>
      <c r="U6" s="177"/>
      <c r="V6" s="177"/>
      <c r="W6" s="177"/>
      <c r="X6" s="82"/>
      <c r="Y6" s="187"/>
      <c r="Z6" s="187"/>
      <c r="AA6" s="187"/>
      <c r="AB6" s="187"/>
      <c r="AC6" s="187"/>
      <c r="AD6" s="187"/>
    </row>
    <row r="7" spans="1:49" ht="75" x14ac:dyDescent="0.15">
      <c r="A7" s="138" t="s">
        <v>100</v>
      </c>
      <c r="B7" s="140" t="s">
        <v>101</v>
      </c>
      <c r="C7" s="133" t="s">
        <v>84</v>
      </c>
      <c r="D7" s="133" t="s">
        <v>85</v>
      </c>
      <c r="E7" s="133" t="s">
        <v>86</v>
      </c>
      <c r="F7" s="133" t="s">
        <v>87</v>
      </c>
      <c r="G7" s="133" t="s">
        <v>88</v>
      </c>
      <c r="H7" s="133" t="s">
        <v>89</v>
      </c>
      <c r="I7" s="133" t="s">
        <v>46</v>
      </c>
      <c r="J7" s="175" t="s">
        <v>185</v>
      </c>
      <c r="K7" s="176" t="s">
        <v>47</v>
      </c>
      <c r="L7" s="134" t="s">
        <v>186</v>
      </c>
      <c r="M7" s="135" t="s">
        <v>48</v>
      </c>
      <c r="N7" s="135" t="s">
        <v>49</v>
      </c>
      <c r="O7" s="135" t="s">
        <v>50</v>
      </c>
      <c r="P7" s="135" t="s">
        <v>51</v>
      </c>
      <c r="Q7" s="173" t="s">
        <v>187</v>
      </c>
      <c r="R7" s="173" t="s">
        <v>188</v>
      </c>
      <c r="S7" s="174" t="s">
        <v>96</v>
      </c>
      <c r="T7" s="174" t="s">
        <v>97</v>
      </c>
      <c r="U7" s="178" t="s">
        <v>55</v>
      </c>
      <c r="V7" s="178" t="s">
        <v>56</v>
      </c>
      <c r="W7" s="179" t="s">
        <v>98</v>
      </c>
      <c r="X7" s="137" t="s">
        <v>99</v>
      </c>
      <c r="Y7" s="191"/>
      <c r="Z7" s="191"/>
      <c r="AA7" s="191"/>
      <c r="AB7" s="191"/>
      <c r="AC7" s="191"/>
      <c r="AD7" s="191"/>
      <c r="AE7" s="191"/>
      <c r="AF7" s="191"/>
      <c r="AG7" s="191"/>
      <c r="AH7" s="191"/>
    </row>
    <row r="8" spans="1:49" ht="18" customHeight="1" thickBot="1" x14ac:dyDescent="0.2">
      <c r="A8" s="119" t="str">
        <f>'NT Oct 2020'!K2</f>
        <v>Jacana Energy</v>
      </c>
      <c r="B8" s="120" t="str">
        <f>'NT Oct 2020'!L2</f>
        <v xml:space="preserve">Regulated </v>
      </c>
      <c r="C8" s="87">
        <f>IF('NT Oct 2020'!BP2=0,91*'NT Oct 2020'!M2/100,(91*'NT Oct 2020'!M2/100)+'NT Oct 2020'!BP2/4)</f>
        <v>66.347272727272724</v>
      </c>
      <c r="D8" s="87">
        <f>IF('NT Oct 2020'!O2="",$C$5*'NT Oct 2020'!N2/100,IF($C$5&gt;='NT Oct 2020'!P2,('NT Oct 2020'!P2*'NT Oct 2020'!N2/100),($C$5*'NT Oct 2020'!N2/100)))</f>
        <v>1378.1818181818182</v>
      </c>
      <c r="E8" s="87">
        <f>IF(AND('NT Oct 2020'!P2&gt;0,'NT Oct 2020'!R2&gt;0),IF($C$5&lt;'NT Oct 2020'!P2,0,IF($C$5&lt;=('NT Oct 2020'!R2+'NT Oct 2020'!P2),(($C$5-'NT Oct 2020'!P2)*'NT Oct 2020'!Q2/100),(('NT Oct 2020'!R2)*'NT Oct 2020'!Q2/100))),0)</f>
        <v>0</v>
      </c>
      <c r="F8" s="87">
        <f>IF(AND('NT Oct 2020'!Q2&gt;0,'NT Oct 2020'!S2&gt;0),IF($C$5&lt;('NT Oct 2020'!R2+'NT Oct 2020'!P2),0,IF($C$5&lt;=('NT Oct 2020'!T2+'NT Oct 2020'!R2+'NT Oct 2020'!P2),(($C$5-('NT Oct 2020'!R2+'NT Oct 2020'!P2))*'NT Oct 2020'!S2/100),('NT Oct 2020'!T2*'NT Oct 2020'!S2/100))),0)</f>
        <v>0</v>
      </c>
      <c r="G8" s="89">
        <v>0</v>
      </c>
      <c r="H8" s="87">
        <f>IF(AND('NT Oct 2020'!R2&gt;0,'NT Oct 2020'!T2&gt;0),IF(($C$5&lt;'NT Oct 2020'!T2),(0),($C$5-'NT Oct 2020'!T2)*'NT Oct 2020'!U2/100),IF(AND('NT Oct 2020'!R2&gt;0,'NT Oct 2020'!T2=""),IF(($C$5&lt;'NT Oct 2020'!R2+'NT Oct 2020'!P2),(0),(($C$5-('NT Oct 2020'!R2+'NT Oct 2020'!P2))*'NT Oct 2020'!S2/100)),IF(AND('NT Oct 2020'!P2&gt;0,'NT Oct 2020'!R2=""&gt;0),IF(($C$5&lt;'NT Oct 2020'!P2),(0),($C$5-'NT Oct 2020'!P2)*'NT Oct 2020'!Q2/100),0)))</f>
        <v>0</v>
      </c>
      <c r="I8" s="90">
        <f>SUM(C8:H8)</f>
        <v>1444.5290909090909</v>
      </c>
      <c r="J8" s="90">
        <f>(I8-C8)*4</f>
        <v>5512.727272727273</v>
      </c>
      <c r="K8" s="90">
        <f>I8*4</f>
        <v>5778.1163636363635</v>
      </c>
      <c r="L8" s="91">
        <f>K8*1.1</f>
        <v>6355.9280000000008</v>
      </c>
      <c r="M8" s="92">
        <f>'NT Oct 2020'!BB2</f>
        <v>0</v>
      </c>
      <c r="N8" s="92">
        <f>'NT Oct 2020'!BC2</f>
        <v>0</v>
      </c>
      <c r="O8" s="92">
        <f>'NT Oct 2020'!BD2</f>
        <v>0</v>
      </c>
      <c r="P8" s="92">
        <f>'NT Oct 2020'!BE2</f>
        <v>0</v>
      </c>
      <c r="Q8" s="92" t="str">
        <f t="shared" ref="Q8" si="0">IF(SUM(M8:P8)=0,"No discount",IF(M8&gt;0,"Guaranteed off bill",IF(N8&gt;0,"Guaranteed off usage",IF(O8&gt;0,"Pay-on-time off bill","Pay-on-time off usage"))))</f>
        <v>No discount</v>
      </c>
      <c r="R8" s="92" t="str">
        <f>IF(OR(A8="Origin Energy",A8="Red Energy",A8="Powershop"),"Inclusive","Exclusive")</f>
        <v>Exclusive</v>
      </c>
      <c r="S8" s="9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5778.1163636363635</v>
      </c>
      <c r="T8" s="91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5778.1163636363635</v>
      </c>
      <c r="U8" s="91">
        <f>S8*1.1</f>
        <v>6355.9280000000008</v>
      </c>
      <c r="V8" s="91">
        <f>T8*1.1</f>
        <v>6355.9280000000008</v>
      </c>
      <c r="W8" s="93">
        <f>'NT Oct 2020'!BL2</f>
        <v>0</v>
      </c>
      <c r="X8" s="94" t="str">
        <f>'NT Oct 2020'!BM2</f>
        <v>n</v>
      </c>
      <c r="Y8" s="191"/>
      <c r="Z8" s="191"/>
      <c r="AA8" s="191"/>
      <c r="AB8" s="191"/>
      <c r="AC8" s="191"/>
      <c r="AD8" s="191"/>
      <c r="AE8" s="191"/>
      <c r="AF8" s="191"/>
      <c r="AG8" s="191"/>
      <c r="AH8" s="191"/>
    </row>
    <row r="9" spans="1:49" ht="14" x14ac:dyDescent="0.15"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1"/>
      <c r="AF9" s="191"/>
      <c r="AG9" s="191"/>
      <c r="AH9" s="191"/>
      <c r="AI9" s="191"/>
      <c r="AJ9" s="191"/>
      <c r="AK9" s="191"/>
      <c r="AL9" s="191"/>
      <c r="AM9" s="191"/>
      <c r="AN9" s="191"/>
      <c r="AO9" s="191"/>
      <c r="AP9" s="191"/>
      <c r="AQ9" s="191"/>
      <c r="AR9" s="191"/>
      <c r="AS9" s="191"/>
      <c r="AT9" s="191"/>
      <c r="AU9" s="191"/>
      <c r="AV9" s="191"/>
      <c r="AW9" s="191"/>
    </row>
    <row r="10" spans="1:49" ht="15" thickBot="1" x14ac:dyDescent="0.2">
      <c r="A10" s="192"/>
      <c r="B10" s="192"/>
      <c r="C10" s="192"/>
      <c r="D10" s="192"/>
      <c r="E10" s="192"/>
      <c r="F10" s="192"/>
      <c r="G10" s="192"/>
      <c r="H10" s="192"/>
      <c r="I10" s="192"/>
      <c r="J10" s="192"/>
      <c r="K10" s="192"/>
      <c r="L10" s="192"/>
      <c r="M10" s="192"/>
      <c r="N10" s="192"/>
      <c r="O10" s="192"/>
      <c r="P10" s="192"/>
      <c r="Q10" s="192"/>
      <c r="R10" s="192"/>
      <c r="S10" s="192"/>
      <c r="T10" s="190"/>
      <c r="U10" s="192"/>
      <c r="V10" s="191"/>
      <c r="W10" s="191"/>
      <c r="X10" s="191"/>
      <c r="Y10" s="191"/>
      <c r="Z10" s="191"/>
      <c r="AA10" s="191"/>
      <c r="AB10" s="191"/>
      <c r="AC10" s="191"/>
      <c r="AD10" s="191"/>
      <c r="AE10" s="191"/>
      <c r="AF10" s="191"/>
      <c r="AG10" s="191"/>
      <c r="AH10" s="191"/>
      <c r="AI10" s="191"/>
      <c r="AJ10" s="191"/>
      <c r="AK10" s="191"/>
      <c r="AL10" s="191"/>
      <c r="AM10" s="191"/>
      <c r="AN10" s="191"/>
      <c r="AO10" s="191"/>
      <c r="AP10" s="191"/>
      <c r="AQ10" s="191"/>
      <c r="AR10" s="191"/>
      <c r="AS10" s="191"/>
      <c r="AT10" s="191"/>
      <c r="AU10" s="191"/>
      <c r="AV10" s="191"/>
      <c r="AW10" s="191"/>
    </row>
    <row r="11" spans="1:49" ht="14" x14ac:dyDescent="0.15">
      <c r="A11" s="77" t="s">
        <v>57</v>
      </c>
      <c r="B11" s="78"/>
      <c r="C11" s="78"/>
      <c r="D11" s="96"/>
      <c r="E11" s="96"/>
      <c r="F11" s="96"/>
      <c r="G11" s="96"/>
      <c r="H11" s="96"/>
      <c r="I11" s="97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9"/>
      <c r="Y11" s="191"/>
      <c r="Z11" s="191"/>
      <c r="AA11" s="191"/>
      <c r="AB11" s="191"/>
      <c r="AC11" s="191"/>
      <c r="AD11" s="191"/>
      <c r="AE11" s="191"/>
      <c r="AF11" s="191"/>
      <c r="AG11" s="191"/>
      <c r="AH11" s="191"/>
      <c r="AI11" s="191"/>
      <c r="AJ11" s="191"/>
      <c r="AK11" s="191"/>
      <c r="AL11" s="191"/>
      <c r="AM11" s="191"/>
      <c r="AN11" s="191"/>
      <c r="AO11" s="191"/>
      <c r="AP11" s="191"/>
      <c r="AQ11" s="191"/>
      <c r="AR11" s="191"/>
      <c r="AS11" s="191"/>
      <c r="AT11" s="191"/>
      <c r="AU11" s="191"/>
      <c r="AV11" s="191"/>
      <c r="AW11" s="191"/>
    </row>
    <row r="12" spans="1:49" ht="14" x14ac:dyDescent="0.15">
      <c r="A12" s="80" t="s">
        <v>58</v>
      </c>
      <c r="B12" s="81"/>
      <c r="C12" s="103">
        <v>5000</v>
      </c>
      <c r="D12" s="98"/>
      <c r="E12" s="98"/>
      <c r="F12" s="98"/>
      <c r="G12" s="98"/>
      <c r="H12" s="98"/>
      <c r="I12" s="99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2"/>
      <c r="Y12" s="191"/>
      <c r="Z12" s="191"/>
      <c r="AA12" s="191"/>
      <c r="AB12" s="191"/>
      <c r="AC12" s="191"/>
      <c r="AD12" s="191"/>
      <c r="AE12" s="191"/>
      <c r="AF12" s="191"/>
      <c r="AG12" s="191"/>
      <c r="AH12" s="191"/>
      <c r="AI12" s="191"/>
      <c r="AJ12" s="191"/>
      <c r="AK12" s="191"/>
      <c r="AL12" s="191"/>
      <c r="AM12" s="191"/>
      <c r="AN12" s="191"/>
      <c r="AO12" s="191"/>
      <c r="AP12" s="191"/>
      <c r="AQ12" s="191"/>
      <c r="AR12" s="191"/>
      <c r="AS12" s="191"/>
      <c r="AT12" s="191"/>
      <c r="AU12" s="191"/>
      <c r="AV12" s="191"/>
      <c r="AW12" s="191"/>
    </row>
    <row r="13" spans="1:49" ht="14" x14ac:dyDescent="0.15">
      <c r="A13" s="80" t="s">
        <v>59</v>
      </c>
      <c r="B13" s="81"/>
      <c r="C13" s="104">
        <v>0.7</v>
      </c>
      <c r="D13" s="98"/>
      <c r="E13" s="98"/>
      <c r="F13" s="98"/>
      <c r="G13" s="98"/>
      <c r="H13" s="98"/>
      <c r="I13" s="99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2"/>
      <c r="Y13" s="191"/>
      <c r="Z13" s="191"/>
      <c r="AA13" s="191"/>
      <c r="AB13" s="191"/>
      <c r="AC13" s="191"/>
      <c r="AD13" s="191"/>
      <c r="AE13" s="191"/>
      <c r="AF13" s="191"/>
      <c r="AG13" s="191"/>
      <c r="AH13" s="191"/>
      <c r="AI13" s="191"/>
      <c r="AJ13" s="191"/>
      <c r="AK13" s="191"/>
      <c r="AL13" s="191"/>
      <c r="AM13" s="191"/>
      <c r="AN13" s="191"/>
      <c r="AO13" s="191"/>
      <c r="AP13" s="191"/>
      <c r="AQ13" s="191"/>
      <c r="AR13" s="191"/>
      <c r="AS13" s="191"/>
      <c r="AT13" s="191"/>
      <c r="AU13" s="191"/>
      <c r="AV13" s="191"/>
      <c r="AW13" s="191"/>
    </row>
    <row r="14" spans="1:49" ht="14" x14ac:dyDescent="0.15">
      <c r="A14" s="80" t="s">
        <v>60</v>
      </c>
      <c r="B14" s="81"/>
      <c r="C14" s="104">
        <v>0.3</v>
      </c>
      <c r="D14" s="98"/>
      <c r="E14" s="98"/>
      <c r="F14" s="98"/>
      <c r="G14" s="98"/>
      <c r="H14" s="98"/>
      <c r="I14" s="99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2"/>
      <c r="Y14" s="191"/>
      <c r="Z14" s="191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91"/>
      <c r="AL14" s="191"/>
      <c r="AM14" s="191"/>
      <c r="AN14" s="191"/>
      <c r="AO14" s="191"/>
      <c r="AP14" s="191"/>
      <c r="AQ14" s="191"/>
      <c r="AR14" s="191"/>
      <c r="AS14" s="191"/>
      <c r="AT14" s="191"/>
      <c r="AU14" s="191"/>
      <c r="AV14" s="191"/>
      <c r="AW14" s="191"/>
    </row>
    <row r="15" spans="1:49" ht="14" x14ac:dyDescent="0.15">
      <c r="A15" s="80"/>
      <c r="B15" s="81"/>
      <c r="C15" s="98"/>
      <c r="D15" s="98"/>
      <c r="E15" s="98"/>
      <c r="F15" s="98"/>
      <c r="G15" s="98"/>
      <c r="H15" s="98"/>
      <c r="I15" s="99"/>
      <c r="J15" s="177"/>
      <c r="K15" s="177"/>
      <c r="L15" s="81"/>
      <c r="M15" s="81"/>
      <c r="N15" s="81"/>
      <c r="O15" s="81"/>
      <c r="P15" s="81"/>
      <c r="Q15" s="177"/>
      <c r="R15" s="177"/>
      <c r="S15" s="177"/>
      <c r="T15" s="177"/>
      <c r="U15" s="81"/>
      <c r="V15" s="81"/>
      <c r="W15" s="81"/>
      <c r="X15" s="82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  <c r="AP15" s="191"/>
      <c r="AQ15" s="191"/>
      <c r="AR15" s="191"/>
      <c r="AS15" s="191"/>
      <c r="AT15" s="191"/>
      <c r="AU15" s="191"/>
      <c r="AV15" s="191"/>
      <c r="AW15" s="191"/>
    </row>
    <row r="16" spans="1:49" ht="75" x14ac:dyDescent="0.15">
      <c r="A16" s="138" t="s">
        <v>100</v>
      </c>
      <c r="B16" s="140" t="s">
        <v>101</v>
      </c>
      <c r="C16" s="133" t="s">
        <v>84</v>
      </c>
      <c r="D16" s="133" t="s">
        <v>85</v>
      </c>
      <c r="E16" s="133" t="s">
        <v>86</v>
      </c>
      <c r="F16" s="133" t="s">
        <v>87</v>
      </c>
      <c r="G16" s="133" t="s">
        <v>89</v>
      </c>
      <c r="H16" s="133" t="s">
        <v>63</v>
      </c>
      <c r="I16" s="133" t="s">
        <v>46</v>
      </c>
      <c r="J16" s="175" t="s">
        <v>185</v>
      </c>
      <c r="K16" s="176" t="s">
        <v>47</v>
      </c>
      <c r="L16" s="134" t="s">
        <v>186</v>
      </c>
      <c r="M16" s="135" t="s">
        <v>48</v>
      </c>
      <c r="N16" s="135" t="s">
        <v>49</v>
      </c>
      <c r="O16" s="135" t="s">
        <v>50</v>
      </c>
      <c r="P16" s="135" t="s">
        <v>51</v>
      </c>
      <c r="Q16" s="173" t="s">
        <v>187</v>
      </c>
      <c r="R16" s="173" t="s">
        <v>188</v>
      </c>
      <c r="S16" s="174" t="s">
        <v>96</v>
      </c>
      <c r="T16" s="174" t="s">
        <v>97</v>
      </c>
      <c r="U16" s="136" t="s">
        <v>55</v>
      </c>
      <c r="V16" s="136" t="s">
        <v>56</v>
      </c>
      <c r="W16" s="135" t="s">
        <v>98</v>
      </c>
      <c r="X16" s="137" t="s">
        <v>99</v>
      </c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</row>
    <row r="17" spans="1:34" ht="18" customHeight="1" thickBot="1" x14ac:dyDescent="0.2">
      <c r="A17" s="119" t="str">
        <f>'NT Oct 2020'!K3</f>
        <v>Jacana Energy</v>
      </c>
      <c r="B17" s="120" t="str">
        <f>'NT Oct 2020'!L3</f>
        <v xml:space="preserve">Regulated </v>
      </c>
      <c r="C17" s="87">
        <f>IF('NT Oct 2020'!BP3=0,91*'NT Oct 2020'!M3/100,(91*'NT Oct 2020'!M3/100)+'NT Oct 2020'!BP3/4)</f>
        <v>66.347272727272724</v>
      </c>
      <c r="D17" s="87">
        <f>IF('NT Oct 2020'!O3="",$C$12*$C$13*'NT Oct 2020'!N3/100,IF($C$12*$C$13&gt;='NT Oct 2020'!P3,('NT Oct 2020'!P3*'NT Oct 2020'!N3/100),($C$12*$C$13*'NT Oct 2020'!N3/100)))</f>
        <v>1234.2272727272725</v>
      </c>
      <c r="E17" s="87">
        <f>IF(AND('NT Oct 2020'!P3&gt;0,'NT Oct 2020'!R3&gt;0),IF($C$12*$C$13&lt;'NT Oct 2020'!P3,0,IF($C$12*$C$13&lt;=('NT Oct 2020'!R3+'NT Oct 2020'!P3),(($C$12*$C$13-'NT Oct 2020'!P3)*'NT Oct 2020'!Q3/100),(('NT Oct 2020'!R3)*'NT Oct 2020'!Q3/100))),0)</f>
        <v>0</v>
      </c>
      <c r="F17" s="87">
        <f>IF(AND('NT Oct 2020'!Q3&gt;0,'NT Oct 2020'!S3&gt;0),IF($C$12*$C$13&lt;('NT Oct 2020'!R3+'NT Oct 2020'!P3),0,IF($C$12*$C$13&lt;=('NT Oct 2020'!T3+'NT Oct 2020'!R3+'NT Oct 2020'!P3),(($C$12*$C$13-('NT Oct 2020'!R3+'NT Oct 2020'!P3))*'NT Oct 2020'!S3/100),('NT Oct 2020'!T3*'NT Oct 2020'!S3/100))),0)</f>
        <v>0</v>
      </c>
      <c r="G17" s="89">
        <f>IF(AND('NT Oct 2020'!R3&gt;0,'NT Oct 2020'!T3&gt;0),IF(($C$12*$C$13&lt;'NT Oct 2020'!T3),(0),($C$12*$C$13-'NT Oct 2020'!T3)*'NT Oct 2020'!U3/100),IF(AND('NT Oct 2020'!R3&gt;0,'NT Oct 2020'!T3=""),IF(($C$12*$C$13&lt;'NT Oct 2020'!R3+'NT Oct 2020'!P3),(0),(($C$12*$C$13-('NT Oct 2020'!R3+'NT Oct 2020'!P3))*'NT Oct 2020'!S3/100)),IF(AND('NT Oct 2020'!P3&gt;0,'NT Oct 2020'!R3=""&gt;0),IF(($C$12*$C$13&lt;'NT Oct 2020'!P3),(0),($C$12*$C$13-'NT Oct 2020'!P3)*'NT Oct 2020'!Q3/100),0)))</f>
        <v>0</v>
      </c>
      <c r="H17" s="87">
        <f>($C$12*$C$14)*'NT Oct 2020'!W3/100</f>
        <v>297.68181818181819</v>
      </c>
      <c r="I17" s="90">
        <f>SUM(C17:H17)</f>
        <v>1598.2563636363634</v>
      </c>
      <c r="J17" s="90">
        <f>(I17-C17)*4</f>
        <v>6127.6363636363631</v>
      </c>
      <c r="K17" s="90">
        <f>I17*4</f>
        <v>6393.0254545454536</v>
      </c>
      <c r="L17" s="91">
        <f>K17*1.1</f>
        <v>7032.3279999999995</v>
      </c>
      <c r="M17" s="92">
        <f>'NT Oct 2020'!BB3</f>
        <v>0</v>
      </c>
      <c r="N17" s="92">
        <f>'NT Oct 2020'!BC3</f>
        <v>0</v>
      </c>
      <c r="O17" s="92">
        <f>'NT Oct 2020'!BD3</f>
        <v>0</v>
      </c>
      <c r="P17" s="92">
        <f>'NT Oct 2020'!BE3</f>
        <v>0</v>
      </c>
      <c r="Q17" s="92" t="str">
        <f>IF(SUM(M17:P17)=0,"No discount",IF(M17&gt;0,"Guaranteed off bill",IF(N17&gt;0,"Guaranteed off usage",IF(O17&gt;0,"Pay-on-time off bill","Pay-on-time off usage"))))</f>
        <v>No discount</v>
      </c>
      <c r="R17" s="92" t="str">
        <f>IF(OR(A17="Origin Energy",A17="Red Energy",A17="Powershop"),"Inclusive","Exclusive")</f>
        <v>Exclusive</v>
      </c>
      <c r="S17" s="91">
        <f>IF(AND(Q17="Guaranteed off bill",R17="Inclusive"),((K17*1.1)-((K17*1.1)*M17/100))/1.1,IF(AND(Q17="Guaranteed off usage",R17="Inclusive"),((K17*1.1)-((J17*1.1)*N17/100))/1.1,IF(AND(Q17="Guaranteed off bill",R17="Exclusive"),K17-(K17*M17/100),IF(AND(Q17="Guaranteed off usage",R17="Exclusive"),K17-(J17*N17/100),IF(R17="Inclusive",((K17*1.1))/1.1,K17)))))</f>
        <v>6393.0254545454536</v>
      </c>
      <c r="T17" s="91">
        <f>IF(AND(Q17="Pay-on-time off bill",R17="Inclusive"),((S17*1.1)-((S17*1.1)*O17/100))/1.1,IF(AND(Q17="Pay-on-time off usage",R17="Inclusive"),((S17*1.1)-((J17*1.1)*P17/100))/1.1,IF(AND(Q17="Pay-on-time off bill",R17="Exclusive"),S17-(S17*O17/100),IF(AND(Q17="Pay-on-time off usage",R17="Exclusive"),S17-(J17*P17/100),IF(R17="Inclusive",((S17*1.1))/1.1,S17)))))</f>
        <v>6393.0254545454536</v>
      </c>
      <c r="U17" s="91">
        <f>S17*1.1</f>
        <v>7032.3279999999995</v>
      </c>
      <c r="V17" s="91">
        <f>T17*1.1</f>
        <v>7032.3279999999995</v>
      </c>
      <c r="W17" s="93">
        <f>'NT Oct 2020'!BP3</f>
        <v>0</v>
      </c>
      <c r="X17" s="94">
        <f>'NT Oct 2020'!BP3</f>
        <v>0</v>
      </c>
      <c r="Y17" s="191"/>
      <c r="Z17" s="191"/>
      <c r="AA17" s="191"/>
      <c r="AB17" s="191"/>
      <c r="AC17" s="191"/>
      <c r="AD17" s="191"/>
      <c r="AE17" s="191"/>
      <c r="AF17" s="191"/>
      <c r="AG17" s="191"/>
      <c r="AH17" s="191"/>
    </row>
    <row r="18" spans="1:34" ht="14" x14ac:dyDescent="0.15">
      <c r="P18" s="191"/>
      <c r="Q18" s="191"/>
      <c r="R18" s="191"/>
      <c r="S18" s="191"/>
      <c r="T18" s="191"/>
      <c r="U18" s="191"/>
      <c r="V18" s="191"/>
      <c r="W18" s="191"/>
      <c r="X18" s="191"/>
      <c r="Y18" s="191"/>
      <c r="Z18" s="191"/>
      <c r="AA18" s="191"/>
      <c r="AB18" s="191"/>
      <c r="AC18" s="191"/>
      <c r="AD18" s="191"/>
    </row>
    <row r="19" spans="1:34" ht="14" x14ac:dyDescent="0.15">
      <c r="A19" s="192"/>
      <c r="B19" s="192"/>
      <c r="C19" s="192"/>
      <c r="D19" s="192"/>
      <c r="E19" s="192"/>
      <c r="F19" s="192"/>
      <c r="G19" s="192"/>
      <c r="H19" s="192"/>
      <c r="I19" s="192"/>
      <c r="J19" s="192"/>
      <c r="K19" s="192"/>
      <c r="L19" s="192"/>
      <c r="M19" s="192"/>
      <c r="N19" s="192"/>
      <c r="O19" s="192"/>
      <c r="P19" s="192"/>
      <c r="Q19" s="192"/>
      <c r="R19" s="192"/>
      <c r="S19" s="192"/>
      <c r="T19" s="192"/>
      <c r="U19" s="192"/>
      <c r="V19" s="191"/>
      <c r="W19" s="191"/>
      <c r="X19" s="191"/>
      <c r="Y19" s="191"/>
      <c r="Z19" s="191"/>
      <c r="AA19" s="191"/>
      <c r="AB19" s="191"/>
      <c r="AC19" s="191"/>
      <c r="AD19" s="191"/>
    </row>
    <row r="20" spans="1:34" x14ac:dyDescent="0.15">
      <c r="T20" s="193"/>
    </row>
  </sheetData>
  <sheetProtection algorithmName="SHA-512" hashValue="zyhbjolJgjQURUjZdNGjuyERVu37nJgtVjrQ/s5Q82Co4yy2QULPDa1Pxv339c0A85oM7YVK296tiPq3qO6vyw==" saltValue="nNHMgwy00VuO0DIxq33TKQ==" spinCount="100000" sheet="1" objects="1" scenarios="1"/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7583A-1295-1945-9DFB-31F30FF6D1F1}">
  <sheetPr codeName="Sheet2">
    <tabColor theme="5" tint="0.39997558519241921"/>
  </sheetPr>
  <dimension ref="A1:AW20"/>
  <sheetViews>
    <sheetView zoomScale="90" zoomScaleNormal="90" workbookViewId="0"/>
  </sheetViews>
  <sheetFormatPr baseColWidth="10" defaultRowHeight="13" x14ac:dyDescent="0.15"/>
  <cols>
    <col min="1" max="2" width="20.33203125" style="180" customWidth="1"/>
    <col min="3" max="9" width="12.1640625" style="180" customWidth="1"/>
    <col min="10" max="11" width="12.1640625" style="180" hidden="1" customWidth="1"/>
    <col min="12" max="16" width="12.1640625" style="180" customWidth="1"/>
    <col min="17" max="20" width="12.1640625" style="180" hidden="1" customWidth="1"/>
    <col min="21" max="24" width="12.1640625" style="180" customWidth="1"/>
    <col min="25" max="30" width="7.5" style="180" customWidth="1"/>
    <col min="31" max="16384" width="10.83203125" style="180"/>
  </cols>
  <sheetData>
    <row r="1" spans="1:49" ht="14" x14ac:dyDescent="0.15">
      <c r="A1" s="172" t="s">
        <v>62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</row>
    <row r="2" spans="1:49" ht="14" x14ac:dyDescent="0.15">
      <c r="A2" s="181" t="s">
        <v>61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2"/>
      <c r="AB2" s="172"/>
      <c r="AC2" s="172"/>
      <c r="AD2" s="172"/>
    </row>
    <row r="3" spans="1:49" ht="15" thickBot="1" x14ac:dyDescent="0.2">
      <c r="A3" s="172"/>
      <c r="B3" s="172"/>
      <c r="C3" s="172"/>
      <c r="D3" s="172"/>
      <c r="E3" s="172"/>
      <c r="F3" s="172"/>
      <c r="G3" s="18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</row>
    <row r="4" spans="1:49" ht="14" x14ac:dyDescent="0.15">
      <c r="A4" s="77" t="s">
        <v>82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9"/>
      <c r="Y4" s="172"/>
      <c r="Z4" s="172"/>
      <c r="AA4" s="172"/>
      <c r="AB4" s="172"/>
      <c r="AC4" s="172"/>
      <c r="AD4" s="172"/>
    </row>
    <row r="5" spans="1:49" ht="14" x14ac:dyDescent="0.15">
      <c r="A5" s="80" t="s">
        <v>83</v>
      </c>
      <c r="B5" s="81"/>
      <c r="C5" s="103">
        <v>5000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2"/>
      <c r="Y5" s="172"/>
      <c r="Z5" s="172"/>
      <c r="AA5" s="172"/>
      <c r="AB5" s="172"/>
      <c r="AC5" s="172"/>
      <c r="AD5" s="172"/>
    </row>
    <row r="6" spans="1:49" ht="14" x14ac:dyDescent="0.15">
      <c r="A6" s="80"/>
      <c r="B6" s="81"/>
      <c r="C6" s="81"/>
      <c r="D6" s="81"/>
      <c r="E6" s="81"/>
      <c r="F6" s="81"/>
      <c r="G6" s="81"/>
      <c r="H6" s="81"/>
      <c r="I6" s="81"/>
      <c r="J6" s="177"/>
      <c r="K6" s="177"/>
      <c r="L6" s="81"/>
      <c r="M6" s="81"/>
      <c r="N6" s="81"/>
      <c r="O6" s="81"/>
      <c r="P6" s="81"/>
      <c r="Q6" s="177"/>
      <c r="R6" s="177"/>
      <c r="S6" s="177"/>
      <c r="T6" s="177"/>
      <c r="U6" s="177"/>
      <c r="V6" s="177"/>
      <c r="W6" s="177"/>
      <c r="X6" s="82"/>
      <c r="Y6" s="172"/>
      <c r="Z6" s="172"/>
      <c r="AA6" s="172"/>
      <c r="AB6" s="172"/>
      <c r="AC6" s="172"/>
      <c r="AD6" s="172"/>
    </row>
    <row r="7" spans="1:49" ht="75" x14ac:dyDescent="0.15">
      <c r="A7" s="138" t="s">
        <v>100</v>
      </c>
      <c r="B7" s="140" t="s">
        <v>101</v>
      </c>
      <c r="C7" s="133" t="s">
        <v>84</v>
      </c>
      <c r="D7" s="133" t="s">
        <v>85</v>
      </c>
      <c r="E7" s="133" t="s">
        <v>86</v>
      </c>
      <c r="F7" s="133" t="s">
        <v>87</v>
      </c>
      <c r="G7" s="133" t="s">
        <v>88</v>
      </c>
      <c r="H7" s="133" t="s">
        <v>89</v>
      </c>
      <c r="I7" s="133" t="s">
        <v>46</v>
      </c>
      <c r="J7" s="175" t="s">
        <v>185</v>
      </c>
      <c r="K7" s="176" t="s">
        <v>47</v>
      </c>
      <c r="L7" s="134" t="s">
        <v>186</v>
      </c>
      <c r="M7" s="135" t="s">
        <v>48</v>
      </c>
      <c r="N7" s="135" t="s">
        <v>49</v>
      </c>
      <c r="O7" s="135" t="s">
        <v>50</v>
      </c>
      <c r="P7" s="135" t="s">
        <v>51</v>
      </c>
      <c r="Q7" s="173" t="s">
        <v>187</v>
      </c>
      <c r="R7" s="173" t="s">
        <v>188</v>
      </c>
      <c r="S7" s="174" t="s">
        <v>96</v>
      </c>
      <c r="T7" s="174" t="s">
        <v>97</v>
      </c>
      <c r="U7" s="178" t="s">
        <v>55</v>
      </c>
      <c r="V7" s="178" t="s">
        <v>56</v>
      </c>
      <c r="W7" s="179" t="s">
        <v>98</v>
      </c>
      <c r="X7" s="137" t="s">
        <v>99</v>
      </c>
      <c r="Y7" s="171"/>
      <c r="Z7" s="171"/>
      <c r="AA7" s="171"/>
      <c r="AB7" s="171"/>
      <c r="AC7" s="171"/>
      <c r="AD7" s="171"/>
      <c r="AE7" s="171"/>
      <c r="AF7" s="171"/>
      <c r="AG7" s="171"/>
      <c r="AH7" s="171"/>
    </row>
    <row r="8" spans="1:49" ht="18" customHeight="1" thickBot="1" x14ac:dyDescent="0.2">
      <c r="A8" s="119" t="str">
        <f>'NT Apr 2020'!K2</f>
        <v>Jacana Energy</v>
      </c>
      <c r="B8" s="120" t="str">
        <f>'NT Apr 2020'!L2</f>
        <v xml:space="preserve">Regulated </v>
      </c>
      <c r="C8" s="87">
        <f>IF('NT Apr 2020'!BP2=0,91*'NT Apr 2020'!M2/100,(91*'NT Apr 2020'!M2/100)+'NT Apr 2020'!BP2/4)</f>
        <v>66.347272727272724</v>
      </c>
      <c r="D8" s="87">
        <f>IF('NT Apr 2020'!O2="",$C$5*'NT Apr 2020'!N2/100,IF($C$5&gt;='NT Apr 2020'!P2,('NT Apr 2020'!P2*'NT Apr 2020'!N2/100),($C$5*'NT Apr 2020'!N2/100)))</f>
        <v>1378.1818181818182</v>
      </c>
      <c r="E8" s="87">
        <f>IF(AND('NT Apr 2020'!P2&gt;0,'NT Apr 2020'!R2&gt;0),IF($C$5&lt;'NT Apr 2020'!P2,0,IF($C$5&lt;=('NT Apr 2020'!R2+'NT Apr 2020'!P2),(($C$5-'NT Apr 2020'!P2)*'NT Apr 2020'!Q2/100),(('NT Apr 2020'!R2)*'NT Apr 2020'!Q2/100))),0)</f>
        <v>0</v>
      </c>
      <c r="F8" s="87">
        <f>IF(AND('NT Apr 2020'!Q2&gt;0,'NT Apr 2020'!S2&gt;0),IF($C$5&lt;('NT Apr 2020'!R2+'NT Apr 2020'!P2),0,IF($C$5&lt;=('NT Apr 2020'!T2+'NT Apr 2020'!R2+'NT Apr 2020'!P2),(($C$5-('NT Apr 2020'!R2+'NT Apr 2020'!P2))*'NT Apr 2020'!S2/100),('NT Apr 2020'!T2*'NT Apr 2020'!S2/100))),0)</f>
        <v>0</v>
      </c>
      <c r="G8" s="89">
        <v>0</v>
      </c>
      <c r="H8" s="87">
        <f>IF(AND('NT Apr 2020'!R2&gt;0,'NT Apr 2020'!T2&gt;0),IF(($C$5&lt;'NT Apr 2020'!T2),(0),($C$5-'NT Apr 2020'!T2)*'NT Apr 2020'!U2/100),IF(AND('NT Apr 2020'!R2&gt;0,'NT Apr 2020'!T2=""),IF(($C$5&lt;'NT Apr 2020'!R2+'NT Apr 2020'!P2),(0),(($C$5-('NT Apr 2020'!R2+'NT Apr 2020'!P2))*'NT Apr 2020'!S2/100)),IF(AND('NT Apr 2020'!P2&gt;0,'NT Apr 2020'!R2=""&gt;0),IF(($C$5&lt;'NT Apr 2020'!P2),(0),($C$5-'NT Apr 2020'!P2)*'NT Apr 2020'!Q2/100),0)))</f>
        <v>0</v>
      </c>
      <c r="I8" s="90">
        <f>SUM(C8:H8)</f>
        <v>1444.5290909090909</v>
      </c>
      <c r="J8" s="90">
        <f>(I8-C8)*4</f>
        <v>5512.727272727273</v>
      </c>
      <c r="K8" s="90">
        <f>I8*4</f>
        <v>5778.1163636363635</v>
      </c>
      <c r="L8" s="91">
        <f>K8*1.1</f>
        <v>6355.9280000000008</v>
      </c>
      <c r="M8" s="92">
        <f>'NT Apr 2020'!BB2</f>
        <v>0</v>
      </c>
      <c r="N8" s="92">
        <f>'NT Apr 2020'!BC2</f>
        <v>0</v>
      </c>
      <c r="O8" s="92">
        <f>'NT Apr 2020'!BD2</f>
        <v>0</v>
      </c>
      <c r="P8" s="92">
        <f>'NT Apr 2020'!BE2</f>
        <v>0</v>
      </c>
      <c r="Q8" s="92" t="str">
        <f t="shared" ref="Q8" si="0">IF(SUM(M8:P8)=0,"No discount",IF(M8&gt;0,"Guaranteed off bill",IF(N8&gt;0,"Guaranteed off usage",IF(O8&gt;0,"Pay-on-time off bill","Pay-on-time off usage"))))</f>
        <v>No discount</v>
      </c>
      <c r="R8" s="92" t="str">
        <f>IF(OR(A8="Origin Energy",A8="Red Energy",A8="Powershop"),"Inclusive","Exclusive")</f>
        <v>Exclusive</v>
      </c>
      <c r="S8" s="9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5778.1163636363635</v>
      </c>
      <c r="T8" s="91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5778.1163636363635</v>
      </c>
      <c r="U8" s="91">
        <f>S8*1.1</f>
        <v>6355.9280000000008</v>
      </c>
      <c r="V8" s="91">
        <f>T8*1.1</f>
        <v>6355.9280000000008</v>
      </c>
      <c r="W8" s="93">
        <f>'NT Apr 2020'!BL2</f>
        <v>0</v>
      </c>
      <c r="X8" s="94" t="str">
        <f>'NT Apr 2020'!BM2</f>
        <v>n</v>
      </c>
      <c r="Y8" s="171"/>
      <c r="Z8" s="171"/>
      <c r="AA8" s="171"/>
      <c r="AB8" s="171"/>
      <c r="AC8" s="171"/>
      <c r="AD8" s="171"/>
      <c r="AE8" s="171"/>
      <c r="AF8" s="171"/>
      <c r="AG8" s="171"/>
      <c r="AH8" s="171"/>
    </row>
    <row r="9" spans="1:49" ht="14" x14ac:dyDescent="0.15"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71"/>
      <c r="AG9" s="171"/>
      <c r="AH9" s="171"/>
      <c r="AI9" s="171"/>
      <c r="AJ9" s="171"/>
      <c r="AK9" s="171"/>
      <c r="AL9" s="171"/>
      <c r="AM9" s="171"/>
      <c r="AN9" s="171"/>
      <c r="AO9" s="171"/>
      <c r="AP9" s="171"/>
      <c r="AQ9" s="171"/>
      <c r="AR9" s="171"/>
      <c r="AS9" s="171"/>
      <c r="AT9" s="171"/>
      <c r="AU9" s="171"/>
      <c r="AV9" s="171"/>
      <c r="AW9" s="171"/>
    </row>
    <row r="10" spans="1:49" ht="15" thickBot="1" x14ac:dyDescent="0.2">
      <c r="A10" s="183"/>
      <c r="B10" s="183"/>
      <c r="C10" s="183"/>
      <c r="D10" s="183"/>
      <c r="E10" s="183"/>
      <c r="F10" s="183"/>
      <c r="G10" s="183"/>
      <c r="H10" s="183"/>
      <c r="I10" s="183"/>
      <c r="J10" s="183"/>
      <c r="K10" s="183"/>
      <c r="L10" s="183"/>
      <c r="M10" s="183"/>
      <c r="N10" s="183"/>
      <c r="O10" s="183"/>
      <c r="P10" s="183"/>
      <c r="Q10" s="183"/>
      <c r="R10" s="183"/>
      <c r="S10" s="183"/>
      <c r="T10" s="182"/>
      <c r="U10" s="183"/>
      <c r="V10" s="171"/>
      <c r="W10" s="171"/>
      <c r="X10" s="171"/>
      <c r="Y10" s="171"/>
      <c r="Z10" s="171"/>
      <c r="AA10" s="171"/>
      <c r="AB10" s="171"/>
      <c r="AC10" s="171"/>
      <c r="AD10" s="171"/>
      <c r="AE10" s="171"/>
      <c r="AF10" s="171"/>
      <c r="AG10" s="171"/>
      <c r="AH10" s="171"/>
      <c r="AI10" s="171"/>
      <c r="AJ10" s="171"/>
      <c r="AK10" s="171"/>
      <c r="AL10" s="171"/>
      <c r="AM10" s="171"/>
      <c r="AN10" s="171"/>
      <c r="AO10" s="171"/>
      <c r="AP10" s="171"/>
      <c r="AQ10" s="171"/>
      <c r="AR10" s="171"/>
      <c r="AS10" s="171"/>
      <c r="AT10" s="171"/>
      <c r="AU10" s="171"/>
      <c r="AV10" s="171"/>
      <c r="AW10" s="171"/>
    </row>
    <row r="11" spans="1:49" ht="14" x14ac:dyDescent="0.15">
      <c r="A11" s="77" t="s">
        <v>57</v>
      </c>
      <c r="B11" s="78"/>
      <c r="C11" s="78"/>
      <c r="D11" s="96"/>
      <c r="E11" s="96"/>
      <c r="F11" s="96"/>
      <c r="G11" s="96"/>
      <c r="H11" s="96"/>
      <c r="I11" s="97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9"/>
      <c r="Y11" s="171"/>
      <c r="Z11" s="171"/>
      <c r="AA11" s="171"/>
      <c r="AB11" s="171"/>
      <c r="AC11" s="171"/>
      <c r="AD11" s="171"/>
      <c r="AE11" s="171"/>
      <c r="AF11" s="171"/>
      <c r="AG11" s="171"/>
      <c r="AH11" s="171"/>
      <c r="AI11" s="171"/>
      <c r="AJ11" s="171"/>
      <c r="AK11" s="171"/>
      <c r="AL11" s="171"/>
      <c r="AM11" s="171"/>
      <c r="AN11" s="171"/>
      <c r="AO11" s="171"/>
      <c r="AP11" s="171"/>
      <c r="AQ11" s="171"/>
      <c r="AR11" s="171"/>
      <c r="AS11" s="171"/>
      <c r="AT11" s="171"/>
      <c r="AU11" s="171"/>
      <c r="AV11" s="171"/>
      <c r="AW11" s="171"/>
    </row>
    <row r="12" spans="1:49" ht="14" x14ac:dyDescent="0.15">
      <c r="A12" s="80" t="s">
        <v>58</v>
      </c>
      <c r="B12" s="81"/>
      <c r="C12" s="103">
        <v>5000</v>
      </c>
      <c r="D12" s="98"/>
      <c r="E12" s="98"/>
      <c r="F12" s="98"/>
      <c r="G12" s="98"/>
      <c r="H12" s="98"/>
      <c r="I12" s="99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2"/>
      <c r="Y12" s="171"/>
      <c r="Z12" s="171"/>
      <c r="AA12" s="171"/>
      <c r="AB12" s="171"/>
      <c r="AC12" s="171"/>
      <c r="AD12" s="171"/>
      <c r="AE12" s="171"/>
      <c r="AF12" s="171"/>
      <c r="AG12" s="171"/>
      <c r="AH12" s="171"/>
      <c r="AI12" s="171"/>
      <c r="AJ12" s="171"/>
      <c r="AK12" s="171"/>
      <c r="AL12" s="171"/>
      <c r="AM12" s="171"/>
      <c r="AN12" s="171"/>
      <c r="AO12" s="171"/>
      <c r="AP12" s="171"/>
      <c r="AQ12" s="171"/>
      <c r="AR12" s="171"/>
      <c r="AS12" s="171"/>
      <c r="AT12" s="171"/>
      <c r="AU12" s="171"/>
      <c r="AV12" s="171"/>
      <c r="AW12" s="171"/>
    </row>
    <row r="13" spans="1:49" ht="14" x14ac:dyDescent="0.15">
      <c r="A13" s="80" t="s">
        <v>59</v>
      </c>
      <c r="B13" s="81"/>
      <c r="C13" s="104">
        <v>0.7</v>
      </c>
      <c r="D13" s="98"/>
      <c r="E13" s="98"/>
      <c r="F13" s="98"/>
      <c r="G13" s="98"/>
      <c r="H13" s="98"/>
      <c r="I13" s="99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2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</row>
    <row r="14" spans="1:49" ht="14" x14ac:dyDescent="0.15">
      <c r="A14" s="80" t="s">
        <v>60</v>
      </c>
      <c r="B14" s="81"/>
      <c r="C14" s="104">
        <v>0.3</v>
      </c>
      <c r="D14" s="98"/>
      <c r="E14" s="98"/>
      <c r="F14" s="98"/>
      <c r="G14" s="98"/>
      <c r="H14" s="98"/>
      <c r="I14" s="99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2"/>
      <c r="Y14" s="171"/>
      <c r="Z14" s="171"/>
      <c r="AA14" s="171"/>
      <c r="AB14" s="171"/>
      <c r="AC14" s="171"/>
      <c r="AD14" s="171"/>
      <c r="AE14" s="171"/>
      <c r="AF14" s="171"/>
      <c r="AG14" s="171"/>
      <c r="AH14" s="171"/>
      <c r="AI14" s="171"/>
      <c r="AJ14" s="171"/>
      <c r="AK14" s="171"/>
      <c r="AL14" s="171"/>
      <c r="AM14" s="171"/>
      <c r="AN14" s="171"/>
      <c r="AO14" s="171"/>
      <c r="AP14" s="171"/>
      <c r="AQ14" s="171"/>
      <c r="AR14" s="171"/>
      <c r="AS14" s="171"/>
      <c r="AT14" s="171"/>
      <c r="AU14" s="171"/>
      <c r="AV14" s="171"/>
      <c r="AW14" s="171"/>
    </row>
    <row r="15" spans="1:49" ht="14" x14ac:dyDescent="0.15">
      <c r="A15" s="80"/>
      <c r="B15" s="81"/>
      <c r="C15" s="98"/>
      <c r="D15" s="98"/>
      <c r="E15" s="98"/>
      <c r="F15" s="98"/>
      <c r="G15" s="98"/>
      <c r="H15" s="98"/>
      <c r="I15" s="99"/>
      <c r="J15" s="177"/>
      <c r="K15" s="177"/>
      <c r="L15" s="81"/>
      <c r="M15" s="81"/>
      <c r="N15" s="81"/>
      <c r="O15" s="81"/>
      <c r="P15" s="81"/>
      <c r="Q15" s="177"/>
      <c r="R15" s="177"/>
      <c r="S15" s="177"/>
      <c r="T15" s="177"/>
      <c r="U15" s="81"/>
      <c r="V15" s="81"/>
      <c r="W15" s="81"/>
      <c r="X15" s="82"/>
      <c r="Y15" s="171"/>
      <c r="Z15" s="171"/>
      <c r="AA15" s="171"/>
      <c r="AB15" s="171"/>
      <c r="AC15" s="171"/>
      <c r="AD15" s="171"/>
      <c r="AE15" s="171"/>
      <c r="AF15" s="171"/>
      <c r="AG15" s="171"/>
      <c r="AH15" s="171"/>
      <c r="AI15" s="171"/>
      <c r="AJ15" s="171"/>
      <c r="AK15" s="171"/>
      <c r="AL15" s="171"/>
      <c r="AM15" s="171"/>
      <c r="AN15" s="171"/>
      <c r="AO15" s="171"/>
      <c r="AP15" s="171"/>
      <c r="AQ15" s="171"/>
      <c r="AR15" s="171"/>
      <c r="AS15" s="171"/>
      <c r="AT15" s="171"/>
      <c r="AU15" s="171"/>
      <c r="AV15" s="171"/>
      <c r="AW15" s="171"/>
    </row>
    <row r="16" spans="1:49" ht="75" x14ac:dyDescent="0.15">
      <c r="A16" s="138" t="s">
        <v>100</v>
      </c>
      <c r="B16" s="140" t="s">
        <v>101</v>
      </c>
      <c r="C16" s="133" t="s">
        <v>84</v>
      </c>
      <c r="D16" s="133" t="s">
        <v>85</v>
      </c>
      <c r="E16" s="133" t="s">
        <v>86</v>
      </c>
      <c r="F16" s="133" t="s">
        <v>87</v>
      </c>
      <c r="G16" s="133" t="s">
        <v>89</v>
      </c>
      <c r="H16" s="133" t="s">
        <v>63</v>
      </c>
      <c r="I16" s="133" t="s">
        <v>46</v>
      </c>
      <c r="J16" s="175" t="s">
        <v>185</v>
      </c>
      <c r="K16" s="176" t="s">
        <v>47</v>
      </c>
      <c r="L16" s="134" t="s">
        <v>186</v>
      </c>
      <c r="M16" s="135" t="s">
        <v>48</v>
      </c>
      <c r="N16" s="135" t="s">
        <v>49</v>
      </c>
      <c r="O16" s="135" t="s">
        <v>50</v>
      </c>
      <c r="P16" s="135" t="s">
        <v>51</v>
      </c>
      <c r="Q16" s="173" t="s">
        <v>187</v>
      </c>
      <c r="R16" s="173" t="s">
        <v>188</v>
      </c>
      <c r="S16" s="174" t="s">
        <v>96</v>
      </c>
      <c r="T16" s="174" t="s">
        <v>97</v>
      </c>
      <c r="U16" s="136" t="s">
        <v>55</v>
      </c>
      <c r="V16" s="136" t="s">
        <v>56</v>
      </c>
      <c r="W16" s="135" t="s">
        <v>98</v>
      </c>
      <c r="X16" s="137" t="s">
        <v>99</v>
      </c>
      <c r="Y16" s="171"/>
      <c r="Z16" s="171"/>
      <c r="AA16" s="171"/>
      <c r="AB16" s="171"/>
      <c r="AC16" s="171"/>
      <c r="AD16" s="171"/>
      <c r="AE16" s="171"/>
      <c r="AF16" s="171"/>
      <c r="AG16" s="171"/>
      <c r="AH16" s="171"/>
    </row>
    <row r="17" spans="1:34" ht="18" customHeight="1" thickBot="1" x14ac:dyDescent="0.2">
      <c r="A17" s="119" t="str">
        <f>'NT Apr 2020'!K3</f>
        <v>Jacana Energy</v>
      </c>
      <c r="B17" s="120" t="str">
        <f>'NT Apr 2020'!L3</f>
        <v xml:space="preserve">Regulated </v>
      </c>
      <c r="C17" s="87">
        <f>IF('NT Apr 2020'!BP3=0,91*'NT Apr 2020'!M3/100,(91*'NT Apr 2020'!M3/100)+'NT Apr 2020'!BP3/4)</f>
        <v>66.347272727272724</v>
      </c>
      <c r="D17" s="87">
        <f>IF('NT Apr 2020'!O3="",$C$12*$C$13*'NT Apr 2020'!N3/100,IF($C$12*$C$13&gt;='NT Apr 2020'!P3,('NT Apr 2020'!P3*'NT Apr 2020'!N3/100),($C$12*$C$13*'NT Apr 2020'!N3/100)))</f>
        <v>1234.2272727272725</v>
      </c>
      <c r="E17" s="87">
        <f>IF(AND('NT Apr 2020'!P3&gt;0,'NT Apr 2020'!R3&gt;0),IF($C$12*$C$13&lt;'NT Apr 2020'!P3,0,IF($C$12*$C$13&lt;=('NT Apr 2020'!R3+'NT Apr 2020'!P3),(($C$12*$C$13-'NT Apr 2020'!P3)*'NT Apr 2020'!Q3/100),(('NT Apr 2020'!R3)*'NT Apr 2020'!Q3/100))),0)</f>
        <v>0</v>
      </c>
      <c r="F17" s="87">
        <f>IF(AND('NT Apr 2020'!Q3&gt;0,'NT Apr 2020'!S3&gt;0),IF($C$12*$C$13&lt;('NT Apr 2020'!R3+'NT Apr 2020'!P3),0,IF($C$12*$C$13&lt;=('NT Apr 2020'!T3+'NT Apr 2020'!R3+'NT Apr 2020'!P3),(($C$12*$C$13-('NT Apr 2020'!R3+'NT Apr 2020'!P3))*'NT Apr 2020'!S3/100),('NT Apr 2020'!T3*'NT Apr 2020'!S3/100))),0)</f>
        <v>0</v>
      </c>
      <c r="G17" s="89">
        <f>IF(AND('NT Apr 2020'!R3&gt;0,'NT Apr 2020'!T3&gt;0),IF(($C$12*$C$13&lt;'NT Apr 2020'!T3),(0),($C$12*$C$13-'NT Apr 2020'!T3)*'NT Apr 2020'!U3/100),IF(AND('NT Apr 2020'!R3&gt;0,'NT Apr 2020'!T3=""),IF(($C$12*$C$13&lt;'NT Apr 2020'!R3+'NT Apr 2020'!P3),(0),(($C$12*$C$13-('NT Apr 2020'!R3+'NT Apr 2020'!P3))*'NT Apr 2020'!S3/100)),IF(AND('NT Apr 2020'!P3&gt;0,'NT Apr 2020'!R3=""&gt;0),IF(($C$12*$C$13&lt;'NT Apr 2020'!P3),(0),($C$12*$C$13-'NT Apr 2020'!P3)*'NT Apr 2020'!Q3/100),0)))</f>
        <v>0</v>
      </c>
      <c r="H17" s="87">
        <f>($C$12*$C$14)*'NT Apr 2020'!W3/100</f>
        <v>297.68181818181819</v>
      </c>
      <c r="I17" s="90">
        <f>SUM(C17:H17)</f>
        <v>1598.2563636363634</v>
      </c>
      <c r="J17" s="90">
        <f>(I17-C17)*4</f>
        <v>6127.6363636363631</v>
      </c>
      <c r="K17" s="90">
        <f>I17*4</f>
        <v>6393.0254545454536</v>
      </c>
      <c r="L17" s="91">
        <f>K17*1.1</f>
        <v>7032.3279999999995</v>
      </c>
      <c r="M17" s="92">
        <f>'NT Apr 2020'!BB3</f>
        <v>0</v>
      </c>
      <c r="N17" s="92">
        <f>'NT Apr 2020'!BC3</f>
        <v>0</v>
      </c>
      <c r="O17" s="92">
        <f>'NT Apr 2020'!BD3</f>
        <v>0</v>
      </c>
      <c r="P17" s="92">
        <f>'NT Apr 2020'!BE3</f>
        <v>0</v>
      </c>
      <c r="Q17" s="92" t="str">
        <f>IF(SUM(M17:P17)=0,"No discount",IF(M17&gt;0,"Guaranteed off bill",IF(N17&gt;0,"Guaranteed off usage",IF(O17&gt;0,"Pay-on-time off bill","Pay-on-time off usage"))))</f>
        <v>No discount</v>
      </c>
      <c r="R17" s="92" t="str">
        <f>IF(OR(A17="Origin Energy",A17="Red Energy",A17="Powershop"),"Inclusive","Exclusive")</f>
        <v>Exclusive</v>
      </c>
      <c r="S17" s="91">
        <f>IF(AND(Q17="Guaranteed off bill",R17="Inclusive"),((K17*1.1)-((K17*1.1)*M17/100))/1.1,IF(AND(Q17="Guaranteed off usage",R17="Inclusive"),((K17*1.1)-((J17*1.1)*N17/100))/1.1,IF(AND(Q17="Guaranteed off bill",R17="Exclusive"),K17-(K17*M17/100),IF(AND(Q17="Guaranteed off usage",R17="Exclusive"),K17-(J17*N17/100),IF(R17="Inclusive",((K17*1.1))/1.1,K17)))))</f>
        <v>6393.0254545454536</v>
      </c>
      <c r="T17" s="91">
        <f>IF(AND(Q17="Pay-on-time off bill",R17="Inclusive"),((S17*1.1)-((S17*1.1)*O17/100))/1.1,IF(AND(Q17="Pay-on-time off usage",R17="Inclusive"),((S17*1.1)-((J17*1.1)*P17/100))/1.1,IF(AND(Q17="Pay-on-time off bill",R17="Exclusive"),S17-(S17*O17/100),IF(AND(Q17="Pay-on-time off usage",R17="Exclusive"),S17-(J17*P17/100),IF(R17="Inclusive",((S17*1.1))/1.1,S17)))))</f>
        <v>6393.0254545454536</v>
      </c>
      <c r="U17" s="91">
        <f>S17*1.1</f>
        <v>7032.3279999999995</v>
      </c>
      <c r="V17" s="91">
        <f>T17*1.1</f>
        <v>7032.3279999999995</v>
      </c>
      <c r="W17" s="93">
        <f>'NT Apr 2020'!BP3</f>
        <v>0</v>
      </c>
      <c r="X17" s="94">
        <f>'NT Apr 2020'!BP3</f>
        <v>0</v>
      </c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</row>
    <row r="18" spans="1:34" ht="14" x14ac:dyDescent="0.15"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1"/>
      <c r="AB18" s="171"/>
      <c r="AC18" s="171"/>
      <c r="AD18" s="171"/>
    </row>
    <row r="19" spans="1:34" ht="14" x14ac:dyDescent="0.15">
      <c r="A19" s="183"/>
      <c r="B19" s="183"/>
      <c r="C19" s="183"/>
      <c r="D19" s="183"/>
      <c r="E19" s="183"/>
      <c r="F19" s="183"/>
      <c r="G19" s="183"/>
      <c r="H19" s="183"/>
      <c r="I19" s="183"/>
      <c r="J19" s="183"/>
      <c r="K19" s="183"/>
      <c r="L19" s="183"/>
      <c r="M19" s="183"/>
      <c r="N19" s="183"/>
      <c r="O19" s="183"/>
      <c r="P19" s="183"/>
      <c r="Q19" s="183"/>
      <c r="R19" s="183"/>
      <c r="S19" s="183"/>
      <c r="T19" s="183"/>
      <c r="U19" s="183"/>
      <c r="V19" s="171"/>
      <c r="W19" s="171"/>
      <c r="X19" s="171"/>
      <c r="Y19" s="171"/>
      <c r="Z19" s="171"/>
      <c r="AA19" s="171"/>
      <c r="AB19" s="171"/>
      <c r="AC19" s="171"/>
      <c r="AD19" s="171"/>
    </row>
    <row r="20" spans="1:34" x14ac:dyDescent="0.15">
      <c r="T20" s="184"/>
    </row>
  </sheetData>
  <sheetProtection algorithmName="SHA-512" hashValue="9vy03TpYGqsxfyyVv9dbmDlvdGIcr/U1vpTj88WEUF+UETB+uKsLDPlYExTYIuhoevaSNluDHFF4su3Je0HswA==" saltValue="EAJFBACM4Q6FecI9UPdlqw==" spinCount="100000" sheet="1" objects="1" scenarios="1"/>
  <pageMargins left="0.75" right="0.75" top="1" bottom="1" header="0.5" footer="0.5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22953-29F5-4845-ACB1-C02BCBF85BD0}">
  <sheetPr codeName="Sheet3">
    <tabColor theme="4" tint="0.39997558519241921"/>
  </sheetPr>
  <dimension ref="A1:AW20"/>
  <sheetViews>
    <sheetView zoomScale="90" zoomScaleNormal="90" workbookViewId="0">
      <selection activeCell="B16" sqref="A16:B16"/>
    </sheetView>
  </sheetViews>
  <sheetFormatPr baseColWidth="10" defaultRowHeight="13" x14ac:dyDescent="0.15"/>
  <cols>
    <col min="1" max="2" width="20.33203125" style="162" customWidth="1"/>
    <col min="3" max="9" width="12.1640625" style="162" customWidth="1"/>
    <col min="10" max="11" width="12.1640625" style="162" hidden="1" customWidth="1"/>
    <col min="12" max="16" width="12.1640625" style="162" customWidth="1"/>
    <col min="17" max="20" width="12.1640625" style="162" hidden="1" customWidth="1"/>
    <col min="21" max="24" width="12.1640625" style="162" customWidth="1"/>
    <col min="25" max="30" width="7.5" style="162" customWidth="1"/>
    <col min="31" max="16384" width="10.83203125" style="162"/>
  </cols>
  <sheetData>
    <row r="1" spans="1:49" ht="14" x14ac:dyDescent="0.15">
      <c r="A1" s="161" t="s">
        <v>62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161"/>
      <c r="AB1" s="161"/>
      <c r="AC1" s="161"/>
      <c r="AD1" s="161"/>
    </row>
    <row r="2" spans="1:49" ht="14" x14ac:dyDescent="0.15">
      <c r="A2" s="163" t="s">
        <v>61</v>
      </c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</row>
    <row r="3" spans="1:49" ht="15" thickBot="1" x14ac:dyDescent="0.2">
      <c r="A3" s="161"/>
      <c r="B3" s="161"/>
      <c r="C3" s="161"/>
      <c r="D3" s="161"/>
      <c r="E3" s="161"/>
      <c r="F3" s="161"/>
      <c r="G3" s="164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</row>
    <row r="4" spans="1:49" ht="14" x14ac:dyDescent="0.15">
      <c r="A4" s="77" t="s">
        <v>82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9"/>
      <c r="Y4" s="161"/>
      <c r="Z4" s="161"/>
      <c r="AA4" s="161"/>
      <c r="AB4" s="161"/>
      <c r="AC4" s="161"/>
      <c r="AD4" s="161"/>
    </row>
    <row r="5" spans="1:49" ht="14" x14ac:dyDescent="0.15">
      <c r="A5" s="80" t="s">
        <v>83</v>
      </c>
      <c r="B5" s="81"/>
      <c r="C5" s="103">
        <v>5000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2"/>
      <c r="Y5" s="161"/>
      <c r="Z5" s="161"/>
      <c r="AA5" s="161"/>
      <c r="AB5" s="161"/>
      <c r="AC5" s="161"/>
      <c r="AD5" s="161"/>
    </row>
    <row r="6" spans="1:49" ht="14" x14ac:dyDescent="0.15">
      <c r="A6" s="80"/>
      <c r="B6" s="81"/>
      <c r="C6" s="81"/>
      <c r="D6" s="81"/>
      <c r="E6" s="81"/>
      <c r="F6" s="81"/>
      <c r="G6" s="81"/>
      <c r="H6" s="81"/>
      <c r="I6" s="81"/>
      <c r="J6" s="177"/>
      <c r="K6" s="177"/>
      <c r="L6" s="81"/>
      <c r="M6" s="81"/>
      <c r="N6" s="81"/>
      <c r="O6" s="81"/>
      <c r="P6" s="81"/>
      <c r="Q6" s="177"/>
      <c r="R6" s="177"/>
      <c r="S6" s="177"/>
      <c r="T6" s="177"/>
      <c r="U6" s="177"/>
      <c r="V6" s="177"/>
      <c r="W6" s="177"/>
      <c r="X6" s="82"/>
      <c r="Y6" s="161"/>
      <c r="Z6" s="161"/>
      <c r="AA6" s="161"/>
      <c r="AB6" s="161"/>
      <c r="AC6" s="161"/>
      <c r="AD6" s="161"/>
    </row>
    <row r="7" spans="1:49" ht="75" x14ac:dyDescent="0.15">
      <c r="A7" s="138" t="s">
        <v>100</v>
      </c>
      <c r="B7" s="140" t="s">
        <v>101</v>
      </c>
      <c r="C7" s="133" t="s">
        <v>84</v>
      </c>
      <c r="D7" s="133" t="s">
        <v>85</v>
      </c>
      <c r="E7" s="133" t="s">
        <v>86</v>
      </c>
      <c r="F7" s="133" t="s">
        <v>87</v>
      </c>
      <c r="G7" s="133" t="s">
        <v>88</v>
      </c>
      <c r="H7" s="133" t="s">
        <v>89</v>
      </c>
      <c r="I7" s="133" t="s">
        <v>46</v>
      </c>
      <c r="J7" s="175" t="s">
        <v>185</v>
      </c>
      <c r="K7" s="176" t="s">
        <v>47</v>
      </c>
      <c r="L7" s="134" t="s">
        <v>186</v>
      </c>
      <c r="M7" s="135" t="s">
        <v>48</v>
      </c>
      <c r="N7" s="135" t="s">
        <v>49</v>
      </c>
      <c r="O7" s="135" t="s">
        <v>50</v>
      </c>
      <c r="P7" s="135" t="s">
        <v>51</v>
      </c>
      <c r="Q7" s="173" t="s">
        <v>187</v>
      </c>
      <c r="R7" s="173" t="s">
        <v>188</v>
      </c>
      <c r="S7" s="174" t="s">
        <v>96</v>
      </c>
      <c r="T7" s="174" t="s">
        <v>97</v>
      </c>
      <c r="U7" s="178" t="s">
        <v>55</v>
      </c>
      <c r="V7" s="178" t="s">
        <v>56</v>
      </c>
      <c r="W7" s="179" t="s">
        <v>98</v>
      </c>
      <c r="X7" s="137" t="s">
        <v>99</v>
      </c>
      <c r="Y7" s="165"/>
      <c r="Z7" s="165"/>
      <c r="AA7" s="165"/>
      <c r="AB7" s="165"/>
      <c r="AC7" s="165"/>
      <c r="AD7" s="165"/>
      <c r="AE7" s="165"/>
      <c r="AF7" s="165"/>
      <c r="AG7" s="165"/>
      <c r="AH7" s="165"/>
    </row>
    <row r="8" spans="1:49" ht="18" customHeight="1" thickBot="1" x14ac:dyDescent="0.2">
      <c r="A8" s="119" t="str">
        <f>'NT Oct 2019'!K2</f>
        <v>Jacana Energy</v>
      </c>
      <c r="B8" s="120" t="str">
        <f>'NT Oct 2019'!L2</f>
        <v xml:space="preserve">Regulated </v>
      </c>
      <c r="C8" s="87">
        <f>IF('NT Oct 2019'!BP2=0,91*'NT Oct 2019'!M2/100,(91*'NT Oct 2019'!M2/100)+'NT Oct 2019'!BP2/4)</f>
        <v>66.347272727272724</v>
      </c>
      <c r="D8" s="87">
        <f>IF('NT Oct 2019'!O2="",$C$5*'NT Oct 2019'!N2/100,IF($C$5&gt;='NT Oct 2019'!P2,('NT Oct 2019'!P2*'NT Oct 2019'!N2/100),($C$5*'NT Oct 2019'!N2/100)))</f>
        <v>1378.1818181818182</v>
      </c>
      <c r="E8" s="87">
        <f>IF(AND('NT Oct 2019'!P2&gt;0,'NT Oct 2019'!R2&gt;0),IF($C$5&lt;'NT Oct 2019'!P2,0,IF($C$5&lt;=('NT Oct 2019'!R2+'NT Oct 2019'!P2),(($C$5-'NT Oct 2019'!P2)*'NT Oct 2019'!Q2/100),(('NT Oct 2019'!R2)*'NT Oct 2019'!Q2/100))),0)</f>
        <v>0</v>
      </c>
      <c r="F8" s="87">
        <f>IF(AND('NT Oct 2019'!Q2&gt;0,'NT Oct 2019'!S2&gt;0),IF($C$5&lt;('NT Oct 2019'!R2+'NT Oct 2019'!P2),0,IF($C$5&lt;=('NT Oct 2019'!T2+'NT Oct 2019'!R2+'NT Oct 2019'!P2),(($C$5-('NT Oct 2019'!R2+'NT Oct 2019'!P2))*'NT Oct 2019'!S2/100),('NT Oct 2019'!T2*'NT Oct 2019'!S2/100))),0)</f>
        <v>0</v>
      </c>
      <c r="G8" s="89">
        <v>0</v>
      </c>
      <c r="H8" s="87">
        <f>IF(AND('NT Oct 2019'!R2&gt;0,'NT Oct 2019'!T2&gt;0),IF(($C$5&lt;'NT Oct 2019'!T2),(0),($C$5-'NT Oct 2019'!T2)*'NT Oct 2019'!U2/100),IF(AND('NT Oct 2019'!R2&gt;0,'NT Oct 2019'!T2=""),IF(($C$5&lt;'NT Oct 2019'!R2+'NT Oct 2019'!P2),(0),(($C$5-('NT Oct 2019'!R2+'NT Oct 2019'!P2))*'NT Oct 2019'!S2/100)),IF(AND('NT Oct 2019'!P2&gt;0,'NT Oct 2019'!R2=""&gt;0),IF(($C$5&lt;'NT Oct 2019'!P2),(0),($C$5-'NT Oct 2019'!P2)*'NT Oct 2019'!Q2/100),0)))</f>
        <v>0</v>
      </c>
      <c r="I8" s="90">
        <f>SUM(C8:H8)</f>
        <v>1444.5290909090909</v>
      </c>
      <c r="J8" s="90">
        <f>(I8-C8)*4</f>
        <v>5512.727272727273</v>
      </c>
      <c r="K8" s="90">
        <f>I8*4</f>
        <v>5778.1163636363635</v>
      </c>
      <c r="L8" s="91">
        <f>K8*1.1</f>
        <v>6355.9280000000008</v>
      </c>
      <c r="M8" s="92">
        <f>'NT Oct 2019'!BB2</f>
        <v>0</v>
      </c>
      <c r="N8" s="92">
        <f>'NT Oct 2019'!BC2</f>
        <v>0</v>
      </c>
      <c r="O8" s="92">
        <f>'NT Oct 2019'!BD2</f>
        <v>0</v>
      </c>
      <c r="P8" s="92">
        <f>'NT Oct 2019'!BE2</f>
        <v>0</v>
      </c>
      <c r="Q8" s="92" t="str">
        <f t="shared" ref="Q8" si="0">IF(SUM(M8:P8)=0,"No discount",IF(M8&gt;0,"Guaranteed off bill",IF(N8&gt;0,"Guaranteed off usage",IF(O8&gt;0,"Pay-on-time off bill","Pay-on-time off usage"))))</f>
        <v>No discount</v>
      </c>
      <c r="R8" s="92" t="str">
        <f>IF(OR(A8="Origin Energy",A8="Red Energy",A8="Powershop"),"Inclusive","Exclusive")</f>
        <v>Exclusive</v>
      </c>
      <c r="S8" s="9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5778.1163636363635</v>
      </c>
      <c r="T8" s="91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5778.1163636363635</v>
      </c>
      <c r="U8" s="91">
        <f>S8*1.1</f>
        <v>6355.9280000000008</v>
      </c>
      <c r="V8" s="91">
        <f>T8*1.1</f>
        <v>6355.9280000000008</v>
      </c>
      <c r="W8" s="93">
        <f>'NT Oct 2019'!BL2</f>
        <v>0</v>
      </c>
      <c r="X8" s="94" t="str">
        <f>'NT Oct 2019'!BM2</f>
        <v>n</v>
      </c>
      <c r="Y8" s="165"/>
      <c r="Z8" s="165"/>
      <c r="AA8" s="165"/>
      <c r="AB8" s="165"/>
      <c r="AC8" s="165"/>
      <c r="AD8" s="165"/>
      <c r="AE8" s="165"/>
      <c r="AF8" s="165"/>
      <c r="AG8" s="165"/>
      <c r="AH8" s="165"/>
    </row>
    <row r="9" spans="1:49" ht="14" x14ac:dyDescent="0.15"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</row>
    <row r="10" spans="1:49" ht="15" thickBot="1" x14ac:dyDescent="0.2">
      <c r="A10" s="166"/>
      <c r="B10" s="166"/>
      <c r="C10" s="166"/>
      <c r="D10" s="166"/>
      <c r="E10" s="166"/>
      <c r="F10" s="166"/>
      <c r="G10" s="166"/>
      <c r="H10" s="166"/>
      <c r="I10" s="166"/>
      <c r="J10" s="166"/>
      <c r="K10" s="166"/>
      <c r="L10" s="166"/>
      <c r="M10" s="166"/>
      <c r="N10" s="166"/>
      <c r="O10" s="166"/>
      <c r="P10" s="166"/>
      <c r="Q10" s="166"/>
      <c r="R10" s="166"/>
      <c r="S10" s="166"/>
      <c r="T10" s="164"/>
      <c r="U10" s="166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</row>
    <row r="11" spans="1:49" ht="14" x14ac:dyDescent="0.15">
      <c r="A11" s="77" t="s">
        <v>57</v>
      </c>
      <c r="B11" s="78"/>
      <c r="C11" s="78"/>
      <c r="D11" s="96"/>
      <c r="E11" s="96"/>
      <c r="F11" s="96"/>
      <c r="G11" s="96"/>
      <c r="H11" s="96"/>
      <c r="I11" s="97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9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</row>
    <row r="12" spans="1:49" ht="14" x14ac:dyDescent="0.15">
      <c r="A12" s="80" t="s">
        <v>58</v>
      </c>
      <c r="B12" s="81"/>
      <c r="C12" s="103">
        <v>5000</v>
      </c>
      <c r="D12" s="98"/>
      <c r="E12" s="98"/>
      <c r="F12" s="98"/>
      <c r="G12" s="98"/>
      <c r="H12" s="98"/>
      <c r="I12" s="99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2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</row>
    <row r="13" spans="1:49" ht="14" x14ac:dyDescent="0.15">
      <c r="A13" s="80" t="s">
        <v>59</v>
      </c>
      <c r="B13" s="81"/>
      <c r="C13" s="104">
        <v>0.7</v>
      </c>
      <c r="D13" s="98"/>
      <c r="E13" s="98"/>
      <c r="F13" s="98"/>
      <c r="G13" s="98"/>
      <c r="H13" s="98"/>
      <c r="I13" s="99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2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</row>
    <row r="14" spans="1:49" ht="14" x14ac:dyDescent="0.15">
      <c r="A14" s="80" t="s">
        <v>60</v>
      </c>
      <c r="B14" s="81"/>
      <c r="C14" s="104">
        <v>0.3</v>
      </c>
      <c r="D14" s="98"/>
      <c r="E14" s="98"/>
      <c r="F14" s="98"/>
      <c r="G14" s="98"/>
      <c r="H14" s="98"/>
      <c r="I14" s="99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2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</row>
    <row r="15" spans="1:49" ht="14" x14ac:dyDescent="0.15">
      <c r="A15" s="80"/>
      <c r="B15" s="81"/>
      <c r="C15" s="98"/>
      <c r="D15" s="98"/>
      <c r="E15" s="98"/>
      <c r="F15" s="98"/>
      <c r="G15" s="98"/>
      <c r="H15" s="98"/>
      <c r="I15" s="99"/>
      <c r="J15" s="177"/>
      <c r="K15" s="177"/>
      <c r="L15" s="81"/>
      <c r="M15" s="81"/>
      <c r="N15" s="81"/>
      <c r="O15" s="81"/>
      <c r="P15" s="81"/>
      <c r="Q15" s="177"/>
      <c r="R15" s="177"/>
      <c r="S15" s="177"/>
      <c r="T15" s="177"/>
      <c r="U15" s="81"/>
      <c r="V15" s="81"/>
      <c r="W15" s="81"/>
      <c r="X15" s="82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</row>
    <row r="16" spans="1:49" ht="75" x14ac:dyDescent="0.15">
      <c r="A16" s="138" t="s">
        <v>100</v>
      </c>
      <c r="B16" s="140" t="s">
        <v>101</v>
      </c>
      <c r="C16" s="133" t="s">
        <v>84</v>
      </c>
      <c r="D16" s="133" t="s">
        <v>85</v>
      </c>
      <c r="E16" s="133" t="s">
        <v>86</v>
      </c>
      <c r="F16" s="133" t="s">
        <v>87</v>
      </c>
      <c r="G16" s="133" t="s">
        <v>89</v>
      </c>
      <c r="H16" s="133" t="s">
        <v>63</v>
      </c>
      <c r="I16" s="133" t="s">
        <v>46</v>
      </c>
      <c r="J16" s="175" t="s">
        <v>185</v>
      </c>
      <c r="K16" s="176" t="s">
        <v>47</v>
      </c>
      <c r="L16" s="134" t="s">
        <v>186</v>
      </c>
      <c r="M16" s="135" t="s">
        <v>48</v>
      </c>
      <c r="N16" s="135" t="s">
        <v>49</v>
      </c>
      <c r="O16" s="135" t="s">
        <v>50</v>
      </c>
      <c r="P16" s="135" t="s">
        <v>51</v>
      </c>
      <c r="Q16" s="173" t="s">
        <v>187</v>
      </c>
      <c r="R16" s="173" t="s">
        <v>188</v>
      </c>
      <c r="S16" s="174" t="s">
        <v>96</v>
      </c>
      <c r="T16" s="174" t="s">
        <v>97</v>
      </c>
      <c r="U16" s="136" t="s">
        <v>55</v>
      </c>
      <c r="V16" s="136" t="s">
        <v>56</v>
      </c>
      <c r="W16" s="135" t="s">
        <v>98</v>
      </c>
      <c r="X16" s="137" t="s">
        <v>99</v>
      </c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</row>
    <row r="17" spans="1:34" ht="18" customHeight="1" thickBot="1" x14ac:dyDescent="0.2">
      <c r="A17" s="119" t="str">
        <f>'NT Oct 2019'!K3</f>
        <v>Jacana Energy</v>
      </c>
      <c r="B17" s="120" t="str">
        <f>'NT Oct 2019'!L3</f>
        <v xml:space="preserve">Regulated </v>
      </c>
      <c r="C17" s="87">
        <f>IF('NT Oct 2019'!BP3=0,91*'NT Oct 2019'!M3/100,(91*'NT Oct 2019'!M3/100)+'NT Oct 2019'!BP3/4)</f>
        <v>66.347272727272724</v>
      </c>
      <c r="D17" s="87">
        <f>IF('NT Oct 2019'!O3="",$C$12*$C$13*'NT Oct 2019'!N3/100,IF($C$12*$C$13&gt;='NT Oct 2019'!P3,('NT Oct 2019'!P3*'NT Oct 2019'!N3/100),($C$12*$C$13*'NT Oct 2019'!N3/100)))</f>
        <v>1234.2272727272725</v>
      </c>
      <c r="E17" s="87">
        <f>IF(AND('NT Oct 2019'!P3&gt;0,'NT Oct 2019'!R3&gt;0),IF($C$12*$C$13&lt;'NT Oct 2019'!P3,0,IF($C$12*$C$13&lt;=('NT Oct 2019'!R3+'NT Oct 2019'!P3),(($C$12*$C$13-'NT Oct 2019'!P3)*'NT Oct 2019'!Q3/100),(('NT Oct 2019'!R3)*'NT Oct 2019'!Q3/100))),0)</f>
        <v>0</v>
      </c>
      <c r="F17" s="87">
        <f>IF(AND('NT Oct 2019'!Q3&gt;0,'NT Oct 2019'!S3&gt;0),IF($C$12*$C$13&lt;('NT Oct 2019'!R3+'NT Oct 2019'!P3),0,IF($C$12*$C$13&lt;=('NT Oct 2019'!T3+'NT Oct 2019'!R3+'NT Oct 2019'!P3),(($C$12*$C$13-('NT Oct 2019'!R3+'NT Oct 2019'!P3))*'NT Oct 2019'!S3/100),('NT Oct 2019'!T3*'NT Oct 2019'!S3/100))),0)</f>
        <v>0</v>
      </c>
      <c r="G17" s="89">
        <f>IF(AND('NT Oct 2019'!R3&gt;0,'NT Oct 2019'!T3&gt;0),IF(($C$12*$C$13&lt;'NT Oct 2019'!T3),(0),($C$12*$C$13-'NT Oct 2019'!T3)*'NT Oct 2019'!U3/100),IF(AND('NT Oct 2019'!R3&gt;0,'NT Oct 2019'!T3=""),IF(($C$12*$C$13&lt;'NT Oct 2019'!R3+'NT Oct 2019'!P3),(0),(($C$12*$C$13-('NT Oct 2019'!R3+'NT Oct 2019'!P3))*'NT Oct 2019'!S3/100)),IF(AND('NT Oct 2019'!P3&gt;0,'NT Oct 2019'!R3=""&gt;0),IF(($C$12*$C$13&lt;'NT Oct 2019'!P3),(0),($C$12*$C$13-'NT Oct 2019'!P3)*'NT Oct 2019'!Q3/100),0)))</f>
        <v>0</v>
      </c>
      <c r="H17" s="87">
        <f>($C$12*$C$14)*'NT Oct 2019'!W3/100</f>
        <v>297.68181818181819</v>
      </c>
      <c r="I17" s="90">
        <f>SUM(C17:H17)</f>
        <v>1598.2563636363634</v>
      </c>
      <c r="J17" s="90">
        <f>(I17-C17)*4</f>
        <v>6127.6363636363631</v>
      </c>
      <c r="K17" s="90">
        <f>I17*4</f>
        <v>6393.0254545454536</v>
      </c>
      <c r="L17" s="91">
        <f>K17*1.1</f>
        <v>7032.3279999999995</v>
      </c>
      <c r="M17" s="92">
        <f>'NT Oct 2019'!BB3</f>
        <v>0</v>
      </c>
      <c r="N17" s="92">
        <f>'NT Oct 2019'!BC3</f>
        <v>0</v>
      </c>
      <c r="O17" s="92">
        <f>'NT Oct 2019'!BD3</f>
        <v>0</v>
      </c>
      <c r="P17" s="92">
        <f>'NT Oct 2019'!BE3</f>
        <v>0</v>
      </c>
      <c r="Q17" s="92" t="str">
        <f>IF(SUM(M17:P17)=0,"No discount",IF(M17&gt;0,"Guaranteed off bill",IF(N17&gt;0,"Guaranteed off usage",IF(O17&gt;0,"Pay-on-time off bill","Pay-on-time off usage"))))</f>
        <v>No discount</v>
      </c>
      <c r="R17" s="92" t="str">
        <f>IF(OR(A17="Origin Energy",A17="Red Energy",A17="Powershop"),"Inclusive","Exclusive")</f>
        <v>Exclusive</v>
      </c>
      <c r="S17" s="91">
        <f>IF(AND(Q17="Guaranteed off bill",R17="Inclusive"),((K17*1.1)-((K17*1.1)*M17/100))/1.1,IF(AND(Q17="Guaranteed off usage",R17="Inclusive"),((K17*1.1)-((J17*1.1)*N17/100))/1.1,IF(AND(Q17="Guaranteed off bill",R17="Exclusive"),K17-(K17*M17/100),IF(AND(Q17="Guaranteed off usage",R17="Exclusive"),K17-(J17*N17/100),IF(R17="Inclusive",((K17*1.1))/1.1,K17)))))</f>
        <v>6393.0254545454536</v>
      </c>
      <c r="T17" s="91">
        <f>IF(AND(Q17="Pay-on-time off bill",R17="Inclusive"),((S17*1.1)-((S17*1.1)*O17/100))/1.1,IF(AND(Q17="Pay-on-time off usage",R17="Inclusive"),((S17*1.1)-((J17*1.1)*P17/100))/1.1,IF(AND(Q17="Pay-on-time off bill",R17="Exclusive"),S17-(S17*O17/100),IF(AND(Q17="Pay-on-time off usage",R17="Exclusive"),S17-(J17*P17/100),IF(R17="Inclusive",((S17*1.1))/1.1,S17)))))</f>
        <v>6393.0254545454536</v>
      </c>
      <c r="U17" s="91">
        <f>S17*1.1</f>
        <v>7032.3279999999995</v>
      </c>
      <c r="V17" s="91">
        <f>T17*1.1</f>
        <v>7032.3279999999995</v>
      </c>
      <c r="W17" s="93">
        <f>'NT Oct 2019'!BP3</f>
        <v>0</v>
      </c>
      <c r="X17" s="94">
        <f>'NT Oct 2019'!BP3</f>
        <v>0</v>
      </c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</row>
    <row r="18" spans="1:34" ht="14" x14ac:dyDescent="0.15"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</row>
    <row r="19" spans="1:34" ht="14" x14ac:dyDescent="0.15">
      <c r="A19" s="166"/>
      <c r="B19" s="166"/>
      <c r="C19" s="166"/>
      <c r="D19" s="166"/>
      <c r="E19" s="166"/>
      <c r="F19" s="166"/>
      <c r="G19" s="166"/>
      <c r="H19" s="166"/>
      <c r="I19" s="166"/>
      <c r="J19" s="166"/>
      <c r="K19" s="166"/>
      <c r="L19" s="166"/>
      <c r="M19" s="166"/>
      <c r="N19" s="166"/>
      <c r="O19" s="166"/>
      <c r="P19" s="166"/>
      <c r="Q19" s="166"/>
      <c r="R19" s="166"/>
      <c r="S19" s="166"/>
      <c r="T19" s="166"/>
      <c r="U19" s="166"/>
      <c r="V19" s="165"/>
      <c r="W19" s="165"/>
      <c r="X19" s="165"/>
      <c r="Y19" s="165"/>
      <c r="Z19" s="165"/>
      <c r="AA19" s="165"/>
      <c r="AB19" s="165"/>
      <c r="AC19" s="165"/>
      <c r="AD19" s="165"/>
    </row>
    <row r="20" spans="1:34" x14ac:dyDescent="0.15">
      <c r="T20" s="167"/>
    </row>
  </sheetData>
  <sheetProtection algorithmName="SHA-512" hashValue="4VOlMvP/sqPkj93Pu5tQISP1nud7M7flfjG8dNn6ZUIe9gwPecu52IXnm6VJXRUQvcMWUIg9qYfvIMlXZzfzLA==" saltValue="feBtN6cMMT4dgycB/Xd0sw==" spinCount="100000" sheet="1" objects="1" scenarios="1"/>
  <pageMargins left="0.75" right="0.75" top="1" bottom="1" header="0.5" footer="0.5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C5350-3EFF-C546-939E-EDDCEDE49693}">
  <sheetPr codeName="Sheet4">
    <tabColor rgb="FFFFA9A6"/>
  </sheetPr>
  <dimension ref="A1:AW20"/>
  <sheetViews>
    <sheetView workbookViewId="0">
      <selection activeCell="B16" sqref="A16:B16"/>
    </sheetView>
  </sheetViews>
  <sheetFormatPr baseColWidth="10" defaultRowHeight="13" x14ac:dyDescent="0.15"/>
  <cols>
    <col min="1" max="2" width="20.33203125" style="151" customWidth="1"/>
    <col min="3" max="14" width="12.1640625" style="151" customWidth="1"/>
    <col min="15" max="16" width="12.1640625" style="151" hidden="1" customWidth="1"/>
    <col min="17" max="20" width="12.1640625" style="151" customWidth="1"/>
    <col min="21" max="30" width="7.5" style="151" customWidth="1"/>
    <col min="31" max="16384" width="10.83203125" style="151"/>
  </cols>
  <sheetData>
    <row r="1" spans="1:49" ht="14" x14ac:dyDescent="0.15">
      <c r="A1" s="150" t="s">
        <v>62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</row>
    <row r="2" spans="1:49" ht="14" x14ac:dyDescent="0.15">
      <c r="A2" s="152" t="s">
        <v>61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</row>
    <row r="3" spans="1:49" ht="15" thickBot="1" x14ac:dyDescent="0.2">
      <c r="A3" s="150"/>
      <c r="B3" s="150"/>
      <c r="C3" s="150"/>
      <c r="D3" s="150"/>
      <c r="E3" s="150"/>
      <c r="F3" s="150"/>
      <c r="G3" s="153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</row>
    <row r="4" spans="1:49" ht="14" x14ac:dyDescent="0.15">
      <c r="A4" s="77" t="s">
        <v>82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159"/>
      <c r="P4" s="159"/>
      <c r="Q4" s="78"/>
      <c r="R4" s="78"/>
      <c r="S4" s="78"/>
      <c r="T4" s="79"/>
      <c r="U4" s="150"/>
      <c r="V4" s="150"/>
      <c r="W4" s="150"/>
      <c r="X4" s="150"/>
      <c r="Y4" s="150"/>
      <c r="Z4" s="150"/>
      <c r="AA4" s="150"/>
      <c r="AB4" s="150"/>
      <c r="AC4" s="150"/>
      <c r="AD4" s="150"/>
    </row>
    <row r="5" spans="1:49" ht="14" x14ac:dyDescent="0.15">
      <c r="A5" s="80" t="s">
        <v>83</v>
      </c>
      <c r="B5" s="81"/>
      <c r="C5" s="103">
        <v>5000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160"/>
      <c r="P5" s="160"/>
      <c r="Q5" s="81"/>
      <c r="R5" s="81"/>
      <c r="S5" s="81"/>
      <c r="T5" s="82"/>
      <c r="U5" s="150"/>
      <c r="V5" s="150"/>
      <c r="W5" s="150"/>
      <c r="X5" s="150"/>
      <c r="Y5" s="150"/>
      <c r="Z5" s="150"/>
      <c r="AA5" s="150"/>
      <c r="AB5" s="150"/>
      <c r="AC5" s="150"/>
      <c r="AD5" s="150"/>
    </row>
    <row r="6" spans="1:49" ht="14" x14ac:dyDescent="0.15">
      <c r="A6" s="80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160"/>
      <c r="P6" s="160"/>
      <c r="Q6" s="81"/>
      <c r="R6" s="81"/>
      <c r="S6" s="81"/>
      <c r="T6" s="82"/>
      <c r="U6" s="150"/>
      <c r="V6" s="150"/>
      <c r="W6" s="150"/>
      <c r="X6" s="150"/>
      <c r="Y6" s="150"/>
      <c r="Z6" s="150"/>
      <c r="AA6" s="150"/>
      <c r="AB6" s="150"/>
      <c r="AC6" s="150"/>
      <c r="AD6" s="150"/>
    </row>
    <row r="7" spans="1:49" ht="75" x14ac:dyDescent="0.15">
      <c r="A7" s="138" t="s">
        <v>100</v>
      </c>
      <c r="B7" s="140" t="s">
        <v>101</v>
      </c>
      <c r="C7" s="133" t="s">
        <v>84</v>
      </c>
      <c r="D7" s="133" t="s">
        <v>85</v>
      </c>
      <c r="E7" s="133" t="s">
        <v>86</v>
      </c>
      <c r="F7" s="133" t="s">
        <v>87</v>
      </c>
      <c r="G7" s="133" t="s">
        <v>88</v>
      </c>
      <c r="H7" s="133" t="s">
        <v>89</v>
      </c>
      <c r="I7" s="133" t="s">
        <v>46</v>
      </c>
      <c r="J7" s="134" t="s">
        <v>47</v>
      </c>
      <c r="K7" s="135" t="s">
        <v>48</v>
      </c>
      <c r="L7" s="135" t="s">
        <v>49</v>
      </c>
      <c r="M7" s="135" t="s">
        <v>50</v>
      </c>
      <c r="N7" s="135" t="s">
        <v>51</v>
      </c>
      <c r="O7" s="136" t="s">
        <v>96</v>
      </c>
      <c r="P7" s="136" t="s">
        <v>97</v>
      </c>
      <c r="Q7" s="136" t="s">
        <v>55</v>
      </c>
      <c r="R7" s="136" t="s">
        <v>56</v>
      </c>
      <c r="S7" s="135" t="s">
        <v>98</v>
      </c>
      <c r="T7" s="137" t="s">
        <v>99</v>
      </c>
      <c r="U7" s="154"/>
      <c r="V7" s="154"/>
      <c r="W7" s="154"/>
      <c r="X7" s="154"/>
      <c r="Y7" s="154"/>
      <c r="Z7" s="154"/>
      <c r="AA7" s="154"/>
      <c r="AB7" s="154"/>
      <c r="AC7" s="154"/>
      <c r="AD7" s="154"/>
    </row>
    <row r="8" spans="1:49" ht="18" customHeight="1" thickBot="1" x14ac:dyDescent="0.2">
      <c r="A8" s="119" t="str">
        <f>'NT Apr 2019'!K2</f>
        <v>Jacana Energy</v>
      </c>
      <c r="B8" s="120" t="str">
        <f>'NT Apr 2019'!L2</f>
        <v xml:space="preserve">Regulated </v>
      </c>
      <c r="C8" s="87">
        <f>91*'NT Apr 2019'!M2/100</f>
        <v>66.082543799999996</v>
      </c>
      <c r="D8" s="87">
        <f>C5*'NT Apr 2019'!N2/100</f>
        <v>1372.7270000000001</v>
      </c>
      <c r="E8" s="87">
        <v>0</v>
      </c>
      <c r="F8" s="87">
        <v>0</v>
      </c>
      <c r="G8" s="89">
        <v>0</v>
      </c>
      <c r="H8" s="87">
        <v>0</v>
      </c>
      <c r="I8" s="90">
        <f>SUM(C8:H8)</f>
        <v>1438.8095438</v>
      </c>
      <c r="J8" s="91">
        <f>I8*4</f>
        <v>5755.2381752000001</v>
      </c>
      <c r="K8" s="92">
        <v>0</v>
      </c>
      <c r="L8" s="92">
        <f>'NT Apr 2019'!AZ2</f>
        <v>0</v>
      </c>
      <c r="M8" s="92">
        <f>'NT Apr 2019'!BA2</f>
        <v>0</v>
      </c>
      <c r="N8" s="92">
        <f>'NT Apr 2019'!BB2</f>
        <v>0</v>
      </c>
      <c r="O8" s="91">
        <f>J8</f>
        <v>5755.2381752000001</v>
      </c>
      <c r="P8" s="91">
        <f>O8</f>
        <v>5755.2381752000001</v>
      </c>
      <c r="Q8" s="91">
        <f>O8*1.1</f>
        <v>6330.7619927200003</v>
      </c>
      <c r="R8" s="91">
        <f>P8*1.1</f>
        <v>6330.7619927200003</v>
      </c>
      <c r="S8" s="93">
        <f>'NT Apr 2019'!BI2</f>
        <v>0</v>
      </c>
      <c r="T8" s="94" t="str">
        <f>'NT Apr 2019'!BJ2</f>
        <v>n</v>
      </c>
      <c r="U8" s="154"/>
      <c r="V8" s="154"/>
      <c r="W8" s="154"/>
      <c r="X8" s="154"/>
      <c r="Y8" s="154"/>
      <c r="Z8" s="154"/>
      <c r="AA8" s="154"/>
      <c r="AB8" s="154"/>
      <c r="AC8" s="154"/>
      <c r="AD8" s="154"/>
    </row>
    <row r="9" spans="1:49" ht="14" x14ac:dyDescent="0.15"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</row>
    <row r="10" spans="1:49" ht="15" thickBot="1" x14ac:dyDescent="0.2">
      <c r="A10" s="155"/>
      <c r="B10" s="155"/>
      <c r="C10" s="155"/>
      <c r="D10" s="155"/>
      <c r="E10" s="155"/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3"/>
      <c r="U10" s="155"/>
      <c r="V10" s="154"/>
      <c r="W10" s="154"/>
      <c r="X10" s="154"/>
      <c r="Y10" s="154"/>
      <c r="Z10" s="154"/>
      <c r="AA10" s="154"/>
      <c r="AB10" s="154"/>
      <c r="AC10" s="154"/>
      <c r="AD10" s="154"/>
      <c r="AE10" s="154"/>
      <c r="AF10" s="154"/>
      <c r="AG10" s="154"/>
      <c r="AH10" s="154"/>
      <c r="AI10" s="154"/>
      <c r="AJ10" s="154"/>
      <c r="AK10" s="154"/>
      <c r="AL10" s="154"/>
      <c r="AM10" s="154"/>
      <c r="AN10" s="154"/>
      <c r="AO10" s="154"/>
      <c r="AP10" s="154"/>
      <c r="AQ10" s="154"/>
      <c r="AR10" s="154"/>
      <c r="AS10" s="154"/>
      <c r="AT10" s="154"/>
      <c r="AU10" s="154"/>
      <c r="AV10" s="154"/>
      <c r="AW10" s="154"/>
    </row>
    <row r="11" spans="1:49" ht="14" x14ac:dyDescent="0.15">
      <c r="A11" s="77" t="s">
        <v>57</v>
      </c>
      <c r="B11" s="78"/>
      <c r="C11" s="78"/>
      <c r="D11" s="96"/>
      <c r="E11" s="96"/>
      <c r="F11" s="96"/>
      <c r="G11" s="96"/>
      <c r="H11" s="96"/>
      <c r="I11" s="97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9"/>
      <c r="U11" s="155"/>
      <c r="V11" s="154"/>
      <c r="W11" s="154"/>
      <c r="X11" s="154"/>
      <c r="Y11" s="154"/>
      <c r="Z11" s="154"/>
      <c r="AA11" s="154"/>
      <c r="AB11" s="154"/>
      <c r="AC11" s="154"/>
      <c r="AD11" s="154"/>
      <c r="AE11" s="154"/>
      <c r="AF11" s="154"/>
      <c r="AG11" s="154"/>
      <c r="AH11" s="154"/>
      <c r="AI11" s="154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  <c r="AT11" s="154"/>
      <c r="AU11" s="154"/>
      <c r="AV11" s="154"/>
      <c r="AW11" s="154"/>
    </row>
    <row r="12" spans="1:49" ht="14" x14ac:dyDescent="0.15">
      <c r="A12" s="80" t="s">
        <v>58</v>
      </c>
      <c r="B12" s="81"/>
      <c r="C12" s="103">
        <v>5000</v>
      </c>
      <c r="D12" s="98"/>
      <c r="E12" s="98"/>
      <c r="F12" s="98"/>
      <c r="G12" s="98"/>
      <c r="H12" s="98"/>
      <c r="I12" s="99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2"/>
      <c r="U12" s="155"/>
      <c r="V12" s="154"/>
      <c r="W12" s="154"/>
      <c r="X12" s="154"/>
      <c r="Y12" s="154"/>
      <c r="Z12" s="154"/>
      <c r="AA12" s="154"/>
      <c r="AB12" s="154"/>
      <c r="AC12" s="154"/>
      <c r="AD12" s="154"/>
      <c r="AE12" s="154"/>
      <c r="AF12" s="154"/>
      <c r="AG12" s="154"/>
      <c r="AH12" s="154"/>
      <c r="AI12" s="154"/>
      <c r="AJ12" s="154"/>
      <c r="AK12" s="154"/>
      <c r="AL12" s="154"/>
      <c r="AM12" s="154"/>
      <c r="AN12" s="154"/>
      <c r="AO12" s="154"/>
      <c r="AP12" s="154"/>
      <c r="AQ12" s="154"/>
      <c r="AR12" s="154"/>
      <c r="AS12" s="154"/>
      <c r="AT12" s="154"/>
      <c r="AU12" s="154"/>
      <c r="AV12" s="154"/>
      <c r="AW12" s="154"/>
    </row>
    <row r="13" spans="1:49" ht="14" x14ac:dyDescent="0.15">
      <c r="A13" s="80" t="s">
        <v>59</v>
      </c>
      <c r="B13" s="81"/>
      <c r="C13" s="104">
        <v>0.7</v>
      </c>
      <c r="D13" s="98"/>
      <c r="E13" s="98"/>
      <c r="F13" s="98"/>
      <c r="G13" s="98"/>
      <c r="H13" s="98"/>
      <c r="I13" s="99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2"/>
      <c r="U13" s="155"/>
      <c r="V13" s="154"/>
      <c r="W13" s="154"/>
      <c r="X13" s="154"/>
      <c r="Y13" s="154"/>
      <c r="Z13" s="154"/>
      <c r="AA13" s="154"/>
      <c r="AB13" s="154"/>
      <c r="AC13" s="154"/>
      <c r="AD13" s="154"/>
      <c r="AE13" s="154"/>
      <c r="AF13" s="154"/>
      <c r="AG13" s="154"/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</row>
    <row r="14" spans="1:49" ht="14" x14ac:dyDescent="0.15">
      <c r="A14" s="80" t="s">
        <v>60</v>
      </c>
      <c r="B14" s="81"/>
      <c r="C14" s="104">
        <v>0.3</v>
      </c>
      <c r="D14" s="98"/>
      <c r="E14" s="98"/>
      <c r="F14" s="98"/>
      <c r="G14" s="98"/>
      <c r="H14" s="98"/>
      <c r="I14" s="99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2"/>
      <c r="U14" s="155"/>
      <c r="V14" s="154"/>
      <c r="W14" s="154"/>
      <c r="X14" s="154"/>
      <c r="Y14" s="154"/>
      <c r="Z14" s="154"/>
      <c r="AA14" s="154"/>
      <c r="AB14" s="154"/>
      <c r="AC14" s="154"/>
      <c r="AD14" s="154"/>
      <c r="AE14" s="154"/>
      <c r="AF14" s="154"/>
      <c r="AG14" s="154"/>
      <c r="AH14" s="154"/>
      <c r="AI14" s="154"/>
      <c r="AJ14" s="154"/>
      <c r="AK14" s="154"/>
      <c r="AL14" s="154"/>
      <c r="AM14" s="154"/>
      <c r="AN14" s="154"/>
      <c r="AO14" s="154"/>
      <c r="AP14" s="154"/>
      <c r="AQ14" s="154"/>
      <c r="AR14" s="154"/>
      <c r="AS14" s="154"/>
      <c r="AT14" s="154"/>
      <c r="AU14" s="154"/>
      <c r="AV14" s="154"/>
      <c r="AW14" s="154"/>
    </row>
    <row r="15" spans="1:49" ht="14" x14ac:dyDescent="0.15">
      <c r="A15" s="80"/>
      <c r="B15" s="81"/>
      <c r="C15" s="98"/>
      <c r="D15" s="98"/>
      <c r="E15" s="98"/>
      <c r="F15" s="98"/>
      <c r="G15" s="98"/>
      <c r="H15" s="98"/>
      <c r="I15" s="99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2"/>
      <c r="U15" s="155"/>
      <c r="V15" s="154"/>
      <c r="W15" s="154"/>
      <c r="X15" s="154"/>
      <c r="Y15" s="154"/>
      <c r="Z15" s="154"/>
      <c r="AA15" s="154"/>
      <c r="AB15" s="154"/>
      <c r="AC15" s="154"/>
      <c r="AD15" s="154"/>
      <c r="AE15" s="154"/>
      <c r="AF15" s="154"/>
      <c r="AG15" s="154"/>
      <c r="AH15" s="154"/>
      <c r="AI15" s="154"/>
      <c r="AJ15" s="154"/>
      <c r="AK15" s="154"/>
      <c r="AL15" s="154"/>
      <c r="AM15" s="154"/>
      <c r="AN15" s="154"/>
      <c r="AO15" s="154"/>
      <c r="AP15" s="154"/>
      <c r="AQ15" s="154"/>
      <c r="AR15" s="154"/>
      <c r="AS15" s="154"/>
      <c r="AT15" s="154"/>
      <c r="AU15" s="154"/>
      <c r="AV15" s="154"/>
      <c r="AW15" s="154"/>
    </row>
    <row r="16" spans="1:49" ht="75" x14ac:dyDescent="0.15">
      <c r="A16" s="138" t="s">
        <v>100</v>
      </c>
      <c r="B16" s="140" t="s">
        <v>101</v>
      </c>
      <c r="C16" s="133" t="s">
        <v>84</v>
      </c>
      <c r="D16" s="133" t="s">
        <v>85</v>
      </c>
      <c r="E16" s="133" t="s">
        <v>86</v>
      </c>
      <c r="F16" s="133" t="s">
        <v>87</v>
      </c>
      <c r="G16" s="133" t="s">
        <v>89</v>
      </c>
      <c r="H16" s="133" t="s">
        <v>63</v>
      </c>
      <c r="I16" s="133" t="s">
        <v>46</v>
      </c>
      <c r="J16" s="134" t="s">
        <v>47</v>
      </c>
      <c r="K16" s="135" t="s">
        <v>48</v>
      </c>
      <c r="L16" s="135" t="s">
        <v>49</v>
      </c>
      <c r="M16" s="135" t="s">
        <v>50</v>
      </c>
      <c r="N16" s="135" t="s">
        <v>51</v>
      </c>
      <c r="O16" s="136" t="s">
        <v>96</v>
      </c>
      <c r="P16" s="136" t="s">
        <v>97</v>
      </c>
      <c r="Q16" s="136" t="s">
        <v>55</v>
      </c>
      <c r="R16" s="136" t="s">
        <v>56</v>
      </c>
      <c r="S16" s="135" t="s">
        <v>98</v>
      </c>
      <c r="T16" s="137" t="s">
        <v>99</v>
      </c>
      <c r="U16" s="154"/>
      <c r="V16" s="154"/>
      <c r="W16" s="154"/>
      <c r="X16" s="154"/>
      <c r="Y16" s="154"/>
      <c r="Z16" s="154"/>
      <c r="AA16" s="154"/>
      <c r="AB16" s="154"/>
      <c r="AC16" s="154"/>
      <c r="AD16" s="154"/>
    </row>
    <row r="17" spans="1:30" ht="18" customHeight="1" thickBot="1" x14ac:dyDescent="0.2">
      <c r="A17" s="119" t="str">
        <f>'NT Apr 2019'!K3</f>
        <v>Jacana Energy</v>
      </c>
      <c r="B17" s="120" t="str">
        <f>'NT Apr 2019'!L3</f>
        <v xml:space="preserve">Regulated </v>
      </c>
      <c r="C17" s="87">
        <f>91*'NT Apr 2019'!M3/100</f>
        <v>66.082543799999996</v>
      </c>
      <c r="D17" s="87">
        <f>(C12*C13)*'NT Apr 2019'!N3/100</f>
        <v>1229.4544500000002</v>
      </c>
      <c r="E17" s="87">
        <v>0</v>
      </c>
      <c r="F17" s="87">
        <v>0</v>
      </c>
      <c r="G17" s="89">
        <v>0</v>
      </c>
      <c r="H17" s="87">
        <f>(C12*C14)*'NT Apr 2019'!W3/100</f>
        <v>296.5908</v>
      </c>
      <c r="I17" s="90">
        <f t="shared" ref="I17" si="0">SUM(C17:H17)</f>
        <v>1592.1277938000001</v>
      </c>
      <c r="J17" s="91">
        <f t="shared" ref="J17" si="1">I17*4</f>
        <v>6368.5111752000003</v>
      </c>
      <c r="K17" s="92">
        <v>0</v>
      </c>
      <c r="L17" s="92">
        <f>'NT Apr 2019'!AZ3</f>
        <v>0</v>
      </c>
      <c r="M17" s="92">
        <f>'NT Apr 2019'!BA3</f>
        <v>0</v>
      </c>
      <c r="N17" s="92">
        <f>'NT Apr 2019'!BB3</f>
        <v>0</v>
      </c>
      <c r="O17" s="91">
        <f>J17</f>
        <v>6368.5111752000003</v>
      </c>
      <c r="P17" s="91">
        <f>O17</f>
        <v>6368.5111752000003</v>
      </c>
      <c r="Q17" s="91">
        <f>O17*1.1</f>
        <v>7005.3622927200013</v>
      </c>
      <c r="R17" s="91">
        <f>P17*1.1</f>
        <v>7005.3622927200013</v>
      </c>
      <c r="S17" s="125">
        <f>'NT Apr 2019'!BI3</f>
        <v>0</v>
      </c>
      <c r="T17" s="124" t="str">
        <f>'NT Apr 2019'!BJ3</f>
        <v>n</v>
      </c>
      <c r="U17" s="154"/>
      <c r="V17" s="154"/>
      <c r="W17" s="154"/>
      <c r="X17" s="154"/>
      <c r="Y17" s="154"/>
      <c r="Z17" s="154"/>
      <c r="AA17" s="154"/>
      <c r="AB17" s="154"/>
      <c r="AC17" s="154"/>
      <c r="AD17" s="154"/>
    </row>
    <row r="18" spans="1:30" ht="14" x14ac:dyDescent="0.15"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  <c r="AA18" s="154"/>
      <c r="AB18" s="154"/>
      <c r="AC18" s="154"/>
      <c r="AD18" s="154"/>
    </row>
    <row r="19" spans="1:30" ht="14" x14ac:dyDescent="0.15">
      <c r="A19" s="155"/>
      <c r="B19" s="155"/>
      <c r="C19" s="155"/>
      <c r="D19" s="155"/>
      <c r="E19" s="155"/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4"/>
      <c r="W19" s="154"/>
      <c r="X19" s="154"/>
      <c r="Y19" s="154"/>
      <c r="Z19" s="154"/>
      <c r="AA19" s="154"/>
      <c r="AB19" s="154"/>
      <c r="AC19" s="154"/>
      <c r="AD19" s="154"/>
    </row>
    <row r="20" spans="1:30" x14ac:dyDescent="0.15">
      <c r="T20" s="156"/>
    </row>
  </sheetData>
  <sheetProtection algorithmName="SHA-512" hashValue="MaeHuhRe+uwW2PcnwkiiM7ioZrxx2b2kaXkgXceAetmvDKMUZPX20UjS7s2xvoNT17fy5Ffc/nKAcelrYMheEA==" saltValue="O15oDrTBRsHVbWwBfVvLHQ==" spinCount="100000" sheet="1" objects="1" scenarios="1"/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85C6D-898D-BE4D-B114-1F052AFFAC96}">
  <sheetPr codeName="Sheet5">
    <tabColor theme="0" tint="-0.34998626667073579"/>
  </sheetPr>
  <dimension ref="A1:AW20"/>
  <sheetViews>
    <sheetView workbookViewId="0">
      <selection activeCell="A7" sqref="A7"/>
    </sheetView>
  </sheetViews>
  <sheetFormatPr baseColWidth="10" defaultRowHeight="13" x14ac:dyDescent="0.15"/>
  <cols>
    <col min="1" max="2" width="20.33203125" style="127" customWidth="1"/>
    <col min="3" max="14" width="12.1640625" style="127" customWidth="1"/>
    <col min="15" max="16" width="12.1640625" style="127" hidden="1" customWidth="1"/>
    <col min="17" max="20" width="12.1640625" style="127" customWidth="1"/>
    <col min="21" max="30" width="7.5" style="127" customWidth="1"/>
    <col min="31" max="16384" width="10.83203125" style="127"/>
  </cols>
  <sheetData>
    <row r="1" spans="1:49" ht="14" x14ac:dyDescent="0.15">
      <c r="A1" s="126" t="s">
        <v>62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</row>
    <row r="2" spans="1:49" ht="14" x14ac:dyDescent="0.15">
      <c r="A2" s="128" t="s">
        <v>61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</row>
    <row r="3" spans="1:49" ht="15" thickBot="1" x14ac:dyDescent="0.2">
      <c r="A3" s="126"/>
      <c r="B3" s="126"/>
      <c r="C3" s="126"/>
      <c r="D3" s="126"/>
      <c r="E3" s="126"/>
      <c r="F3" s="126"/>
      <c r="G3" s="129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</row>
    <row r="4" spans="1:49" ht="14" x14ac:dyDescent="0.15">
      <c r="A4" s="77" t="s">
        <v>82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159"/>
      <c r="P4" s="159"/>
      <c r="Q4" s="78"/>
      <c r="R4" s="78"/>
      <c r="S4" s="78"/>
      <c r="T4" s="79"/>
      <c r="U4" s="126"/>
      <c r="V4" s="126"/>
      <c r="W4" s="126"/>
      <c r="X4" s="126"/>
      <c r="Y4" s="126"/>
      <c r="Z4" s="126"/>
      <c r="AA4" s="126"/>
      <c r="AB4" s="126"/>
      <c r="AC4" s="126"/>
      <c r="AD4" s="126"/>
    </row>
    <row r="5" spans="1:49" ht="14" x14ac:dyDescent="0.15">
      <c r="A5" s="80" t="s">
        <v>83</v>
      </c>
      <c r="B5" s="81"/>
      <c r="C5" s="103">
        <v>5000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160"/>
      <c r="P5" s="160"/>
      <c r="Q5" s="81"/>
      <c r="R5" s="81"/>
      <c r="S5" s="81"/>
      <c r="T5" s="82"/>
      <c r="U5" s="126"/>
      <c r="V5" s="126"/>
      <c r="W5" s="126"/>
      <c r="X5" s="126"/>
      <c r="Y5" s="126"/>
      <c r="Z5" s="126"/>
      <c r="AA5" s="126"/>
      <c r="AB5" s="126"/>
      <c r="AC5" s="126"/>
      <c r="AD5" s="126"/>
    </row>
    <row r="6" spans="1:49" ht="14" x14ac:dyDescent="0.15">
      <c r="A6" s="80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160"/>
      <c r="P6" s="160"/>
      <c r="Q6" s="81"/>
      <c r="R6" s="81"/>
      <c r="S6" s="81"/>
      <c r="T6" s="82"/>
      <c r="U6" s="126"/>
      <c r="V6" s="126"/>
      <c r="W6" s="126"/>
      <c r="X6" s="126"/>
      <c r="Y6" s="126"/>
      <c r="Z6" s="126"/>
      <c r="AA6" s="126"/>
      <c r="AB6" s="126"/>
      <c r="AC6" s="126"/>
      <c r="AD6" s="126"/>
    </row>
    <row r="7" spans="1:49" ht="75" x14ac:dyDescent="0.15">
      <c r="A7" s="138" t="s">
        <v>100</v>
      </c>
      <c r="B7" s="140" t="s">
        <v>101</v>
      </c>
      <c r="C7" s="133" t="s">
        <v>84</v>
      </c>
      <c r="D7" s="133" t="s">
        <v>85</v>
      </c>
      <c r="E7" s="133" t="s">
        <v>86</v>
      </c>
      <c r="F7" s="133" t="s">
        <v>87</v>
      </c>
      <c r="G7" s="133" t="s">
        <v>88</v>
      </c>
      <c r="H7" s="133" t="s">
        <v>89</v>
      </c>
      <c r="I7" s="133" t="s">
        <v>46</v>
      </c>
      <c r="J7" s="134" t="s">
        <v>47</v>
      </c>
      <c r="K7" s="135" t="s">
        <v>48</v>
      </c>
      <c r="L7" s="135" t="s">
        <v>49</v>
      </c>
      <c r="M7" s="135" t="s">
        <v>50</v>
      </c>
      <c r="N7" s="135" t="s">
        <v>51</v>
      </c>
      <c r="O7" s="136" t="s">
        <v>96</v>
      </c>
      <c r="P7" s="136" t="s">
        <v>97</v>
      </c>
      <c r="Q7" s="136" t="s">
        <v>55</v>
      </c>
      <c r="R7" s="136" t="s">
        <v>56</v>
      </c>
      <c r="S7" s="135" t="s">
        <v>98</v>
      </c>
      <c r="T7" s="137" t="s">
        <v>99</v>
      </c>
      <c r="U7" s="130"/>
      <c r="V7" s="130"/>
      <c r="W7" s="130"/>
      <c r="X7" s="130"/>
      <c r="Y7" s="130"/>
      <c r="Z7" s="130"/>
      <c r="AA7" s="130"/>
      <c r="AB7" s="130"/>
      <c r="AC7" s="130"/>
      <c r="AD7" s="130"/>
    </row>
    <row r="8" spans="1:49" ht="18" customHeight="1" thickBot="1" x14ac:dyDescent="0.2">
      <c r="A8" s="119" t="str">
        <f>'NT Oct 2018'!K2</f>
        <v>Jacana Energy</v>
      </c>
      <c r="B8" s="120" t="str">
        <f>'NT Oct 2018'!L2</f>
        <v xml:space="preserve">Regulated </v>
      </c>
      <c r="C8" s="87">
        <f>91*'NT Oct 2018'!M2/100</f>
        <v>66.082543799999996</v>
      </c>
      <c r="D8" s="87">
        <f>C5*'NT Oct 2018'!N2/100</f>
        <v>1372.7270000000001</v>
      </c>
      <c r="E8" s="87">
        <v>0</v>
      </c>
      <c r="F8" s="87">
        <v>0</v>
      </c>
      <c r="G8" s="89">
        <v>0</v>
      </c>
      <c r="H8" s="87">
        <v>0</v>
      </c>
      <c r="I8" s="90">
        <f>SUM(C8:H8)</f>
        <v>1438.8095438</v>
      </c>
      <c r="J8" s="91">
        <f>I8*4</f>
        <v>5755.2381752000001</v>
      </c>
      <c r="K8" s="92">
        <v>0</v>
      </c>
      <c r="L8" s="92">
        <f>'NT Oct 2018'!AZ2</f>
        <v>0</v>
      </c>
      <c r="M8" s="92">
        <f>'NT Oct 2018'!BA2</f>
        <v>0</v>
      </c>
      <c r="N8" s="92">
        <f>'NT Oct 2018'!BB2</f>
        <v>0</v>
      </c>
      <c r="O8" s="91">
        <f>J8</f>
        <v>5755.2381752000001</v>
      </c>
      <c r="P8" s="91">
        <f>O8</f>
        <v>5755.2381752000001</v>
      </c>
      <c r="Q8" s="91">
        <f>O8*1.1</f>
        <v>6330.7619927200003</v>
      </c>
      <c r="R8" s="91">
        <f>P8*1.1</f>
        <v>6330.7619927200003</v>
      </c>
      <c r="S8" s="93">
        <f>'NT Oct 2018'!BI2</f>
        <v>0</v>
      </c>
      <c r="T8" s="94">
        <f>'NT Oct 2018'!BJ2</f>
        <v>0</v>
      </c>
      <c r="U8" s="130"/>
      <c r="V8" s="130"/>
      <c r="W8" s="130"/>
      <c r="X8" s="130"/>
      <c r="Y8" s="130"/>
      <c r="Z8" s="130"/>
      <c r="AA8" s="130"/>
      <c r="AB8" s="130"/>
      <c r="AC8" s="130"/>
      <c r="AD8" s="130"/>
    </row>
    <row r="9" spans="1:49" ht="14" x14ac:dyDescent="0.15"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30"/>
      <c r="AG9" s="130"/>
      <c r="AH9" s="130"/>
      <c r="AI9" s="130"/>
      <c r="AJ9" s="130"/>
      <c r="AK9" s="130"/>
      <c r="AL9" s="130"/>
      <c r="AM9" s="130"/>
      <c r="AN9" s="130"/>
      <c r="AO9" s="130"/>
      <c r="AP9" s="130"/>
      <c r="AQ9" s="130"/>
      <c r="AR9" s="130"/>
      <c r="AS9" s="130"/>
      <c r="AT9" s="130"/>
      <c r="AU9" s="130"/>
      <c r="AV9" s="130"/>
      <c r="AW9" s="130"/>
    </row>
    <row r="10" spans="1:49" ht="15" thickBot="1" x14ac:dyDescent="0.2">
      <c r="A10" s="131"/>
      <c r="B10" s="131"/>
      <c r="C10" s="131"/>
      <c r="D10" s="131"/>
      <c r="E10" s="131"/>
      <c r="F10" s="131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129"/>
      <c r="U10" s="131"/>
      <c r="V10" s="130"/>
      <c r="W10" s="130"/>
      <c r="X10" s="130"/>
      <c r="Y10" s="130"/>
      <c r="Z10" s="130"/>
      <c r="AA10" s="130"/>
      <c r="AB10" s="130"/>
      <c r="AC10" s="130"/>
      <c r="AD10" s="130"/>
      <c r="AE10" s="130"/>
      <c r="AF10" s="130"/>
      <c r="AG10" s="130"/>
      <c r="AH10" s="130"/>
      <c r="AI10" s="130"/>
      <c r="AJ10" s="130"/>
      <c r="AK10" s="130"/>
      <c r="AL10" s="130"/>
      <c r="AM10" s="130"/>
      <c r="AN10" s="130"/>
      <c r="AO10" s="130"/>
      <c r="AP10" s="130"/>
      <c r="AQ10" s="130"/>
      <c r="AR10" s="130"/>
      <c r="AS10" s="130"/>
      <c r="AT10" s="130"/>
      <c r="AU10" s="130"/>
      <c r="AV10" s="130"/>
      <c r="AW10" s="130"/>
    </row>
    <row r="11" spans="1:49" ht="14" x14ac:dyDescent="0.15">
      <c r="A11" s="77" t="s">
        <v>57</v>
      </c>
      <c r="B11" s="78"/>
      <c r="C11" s="78"/>
      <c r="D11" s="96"/>
      <c r="E11" s="96"/>
      <c r="F11" s="96"/>
      <c r="G11" s="96"/>
      <c r="H11" s="96"/>
      <c r="I11" s="97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9"/>
      <c r="U11" s="131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  <c r="AL11" s="130"/>
      <c r="AM11" s="130"/>
      <c r="AN11" s="130"/>
      <c r="AO11" s="130"/>
      <c r="AP11" s="130"/>
      <c r="AQ11" s="130"/>
      <c r="AR11" s="130"/>
      <c r="AS11" s="130"/>
      <c r="AT11" s="130"/>
      <c r="AU11" s="130"/>
      <c r="AV11" s="130"/>
      <c r="AW11" s="130"/>
    </row>
    <row r="12" spans="1:49" ht="14" x14ac:dyDescent="0.15">
      <c r="A12" s="80" t="s">
        <v>58</v>
      </c>
      <c r="B12" s="81"/>
      <c r="C12" s="103">
        <v>5000</v>
      </c>
      <c r="D12" s="98"/>
      <c r="E12" s="98"/>
      <c r="F12" s="98"/>
      <c r="G12" s="98"/>
      <c r="H12" s="98"/>
      <c r="I12" s="99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2"/>
      <c r="U12" s="131"/>
      <c r="V12" s="130"/>
      <c r="W12" s="130"/>
      <c r="X12" s="130"/>
      <c r="Y12" s="130"/>
      <c r="Z12" s="130"/>
      <c r="AA12" s="130"/>
      <c r="AB12" s="130"/>
      <c r="AC12" s="130"/>
      <c r="AD12" s="130"/>
      <c r="AE12" s="130"/>
      <c r="AF12" s="130"/>
      <c r="AG12" s="130"/>
      <c r="AH12" s="130"/>
      <c r="AI12" s="130"/>
      <c r="AJ12" s="130"/>
      <c r="AK12" s="130"/>
      <c r="AL12" s="130"/>
      <c r="AM12" s="130"/>
      <c r="AN12" s="130"/>
      <c r="AO12" s="130"/>
      <c r="AP12" s="130"/>
      <c r="AQ12" s="130"/>
      <c r="AR12" s="130"/>
      <c r="AS12" s="130"/>
      <c r="AT12" s="130"/>
      <c r="AU12" s="130"/>
      <c r="AV12" s="130"/>
      <c r="AW12" s="130"/>
    </row>
    <row r="13" spans="1:49" ht="14" x14ac:dyDescent="0.15">
      <c r="A13" s="80" t="s">
        <v>59</v>
      </c>
      <c r="B13" s="81"/>
      <c r="C13" s="104">
        <v>0.7</v>
      </c>
      <c r="D13" s="98"/>
      <c r="E13" s="98"/>
      <c r="F13" s="98"/>
      <c r="G13" s="98"/>
      <c r="H13" s="98"/>
      <c r="I13" s="99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2"/>
      <c r="U13" s="131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</row>
    <row r="14" spans="1:49" ht="14" x14ac:dyDescent="0.15">
      <c r="A14" s="80" t="s">
        <v>60</v>
      </c>
      <c r="B14" s="81"/>
      <c r="C14" s="104">
        <v>0.3</v>
      </c>
      <c r="D14" s="98"/>
      <c r="E14" s="98"/>
      <c r="F14" s="98"/>
      <c r="G14" s="98"/>
      <c r="H14" s="98"/>
      <c r="I14" s="99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2"/>
      <c r="U14" s="131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</row>
    <row r="15" spans="1:49" ht="14" x14ac:dyDescent="0.15">
      <c r="A15" s="80"/>
      <c r="B15" s="81"/>
      <c r="C15" s="98"/>
      <c r="D15" s="98"/>
      <c r="E15" s="98"/>
      <c r="F15" s="98"/>
      <c r="G15" s="98"/>
      <c r="H15" s="98"/>
      <c r="I15" s="99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2"/>
      <c r="U15" s="131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</row>
    <row r="16" spans="1:49" ht="75" x14ac:dyDescent="0.15">
      <c r="A16" s="138" t="s">
        <v>100</v>
      </c>
      <c r="B16" s="140" t="s">
        <v>101</v>
      </c>
      <c r="C16" s="133" t="s">
        <v>84</v>
      </c>
      <c r="D16" s="133" t="s">
        <v>85</v>
      </c>
      <c r="E16" s="133" t="s">
        <v>86</v>
      </c>
      <c r="F16" s="133" t="s">
        <v>87</v>
      </c>
      <c r="G16" s="133" t="s">
        <v>89</v>
      </c>
      <c r="H16" s="133" t="s">
        <v>63</v>
      </c>
      <c r="I16" s="133" t="s">
        <v>46</v>
      </c>
      <c r="J16" s="134" t="s">
        <v>47</v>
      </c>
      <c r="K16" s="135" t="s">
        <v>48</v>
      </c>
      <c r="L16" s="135" t="s">
        <v>49</v>
      </c>
      <c r="M16" s="135" t="s">
        <v>50</v>
      </c>
      <c r="N16" s="135" t="s">
        <v>51</v>
      </c>
      <c r="O16" s="136" t="s">
        <v>96</v>
      </c>
      <c r="P16" s="136" t="s">
        <v>97</v>
      </c>
      <c r="Q16" s="136" t="s">
        <v>55</v>
      </c>
      <c r="R16" s="136" t="s">
        <v>56</v>
      </c>
      <c r="S16" s="135" t="s">
        <v>98</v>
      </c>
      <c r="T16" s="137" t="s">
        <v>99</v>
      </c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</row>
    <row r="17" spans="1:30" ht="18" customHeight="1" thickBot="1" x14ac:dyDescent="0.2">
      <c r="A17" s="119" t="str">
        <f>'NT Oct 2018'!K3</f>
        <v>Jacana Energy</v>
      </c>
      <c r="B17" s="120" t="str">
        <f>'NT Oct 2018'!L3</f>
        <v xml:space="preserve">Regulated </v>
      </c>
      <c r="C17" s="87">
        <f>91*'NT Oct 2018'!M3/100</f>
        <v>66.082543799999996</v>
      </c>
      <c r="D17" s="87">
        <f>(C12*C13)*'NT Oct 2018'!N3/100</f>
        <v>1229.4544500000002</v>
      </c>
      <c r="E17" s="87">
        <v>0</v>
      </c>
      <c r="F17" s="87">
        <v>0</v>
      </c>
      <c r="G17" s="89">
        <v>0</v>
      </c>
      <c r="H17" s="87">
        <f>(C12*C14)*'NT Oct 2018'!W3/100</f>
        <v>296.5908</v>
      </c>
      <c r="I17" s="90">
        <f t="shared" ref="I17" si="0">SUM(C17:H17)</f>
        <v>1592.1277938000001</v>
      </c>
      <c r="J17" s="91">
        <f t="shared" ref="J17" si="1">I17*4</f>
        <v>6368.5111752000003</v>
      </c>
      <c r="K17" s="92">
        <v>0</v>
      </c>
      <c r="L17" s="92">
        <f>'NT Oct 2018'!AZ3</f>
        <v>0</v>
      </c>
      <c r="M17" s="92">
        <f>'NT Oct 2018'!BA3</f>
        <v>0</v>
      </c>
      <c r="N17" s="92">
        <f>'NT Oct 2018'!BB3</f>
        <v>0</v>
      </c>
      <c r="O17" s="91">
        <f>J17</f>
        <v>6368.5111752000003</v>
      </c>
      <c r="P17" s="91">
        <f>O17</f>
        <v>6368.5111752000003</v>
      </c>
      <c r="Q17" s="91">
        <f>O17*1.1</f>
        <v>7005.3622927200013</v>
      </c>
      <c r="R17" s="91">
        <f>P17*1.1</f>
        <v>7005.3622927200013</v>
      </c>
      <c r="S17" s="125">
        <f>'NT Oct 2018'!BI3</f>
        <v>0</v>
      </c>
      <c r="T17" s="124">
        <f>'NT Oct 2018'!BJ3</f>
        <v>0</v>
      </c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</row>
    <row r="18" spans="1:30" ht="14" x14ac:dyDescent="0.15"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</row>
    <row r="19" spans="1:30" ht="14" x14ac:dyDescent="0.15">
      <c r="A19" s="131"/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  <c r="U19" s="131"/>
      <c r="V19" s="130"/>
      <c r="W19" s="130"/>
      <c r="X19" s="130"/>
      <c r="Y19" s="130"/>
      <c r="Z19" s="130"/>
      <c r="AA19" s="130"/>
      <c r="AB19" s="130"/>
      <c r="AC19" s="130"/>
      <c r="AD19" s="130"/>
    </row>
    <row r="20" spans="1:30" x14ac:dyDescent="0.15">
      <c r="T20" s="132"/>
    </row>
  </sheetData>
  <sheetProtection algorithmName="SHA-512" hashValue="YTBcXHymoPayGfxL0rAiqrtosc44D4//GQz8qB9uo8JpjwEabmo/viHTaOav+GtbBM/JwVx7kGTER2+vehwq8Q==" saltValue="DuamrRMnuWnTjPZxNbhrzA==" spinCount="100000" sheet="1" objects="1" scenarios="1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Notes</vt:lpstr>
      <vt:lpstr>NT Bills April 2022</vt:lpstr>
      <vt:lpstr>NT Bills October 2021</vt:lpstr>
      <vt:lpstr>NT Bills April 2021</vt:lpstr>
      <vt:lpstr>NT Bills October 2020</vt:lpstr>
      <vt:lpstr>NT Bills April 2020</vt:lpstr>
      <vt:lpstr>NT Bills October 2019</vt:lpstr>
      <vt:lpstr>NT Bills April 2019</vt:lpstr>
      <vt:lpstr>NT Bills October 2018</vt:lpstr>
      <vt:lpstr>NT Bills April 2018</vt:lpstr>
      <vt:lpstr>NT Bills October 2017</vt:lpstr>
      <vt:lpstr>NT Bills April 2017</vt:lpstr>
      <vt:lpstr>NT Bills April 2016</vt:lpstr>
      <vt:lpstr>NT Apr 2022</vt:lpstr>
      <vt:lpstr>NT Oct 2021</vt:lpstr>
      <vt:lpstr>NT Apr 2021</vt:lpstr>
      <vt:lpstr>NT Oct 2020</vt:lpstr>
      <vt:lpstr>NT Apr 2020</vt:lpstr>
      <vt:lpstr>NT Oct 2019</vt:lpstr>
      <vt:lpstr>NT Apr 2019</vt:lpstr>
      <vt:lpstr>NT Oct 2018</vt:lpstr>
      <vt:lpstr>NT Apr 2018</vt:lpstr>
      <vt:lpstr>NT Oct 2017</vt:lpstr>
      <vt:lpstr>NT Apr 2017</vt:lpstr>
      <vt:lpstr>NT Apr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2016-09-06T02:07:37Z</dcterms:created>
  <dcterms:modified xsi:type="dcterms:W3CDTF">2022-05-18T06:50:17Z</dcterms:modified>
</cp:coreProperties>
</file>